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1g\OneDrive\デスクトップ\"/>
    </mc:Choice>
  </mc:AlternateContent>
  <xr:revisionPtr revIDLastSave="0" documentId="13_ncr:1_{3FD00C86-017A-463A-8DE2-60FC675AA669}" xr6:coauthVersionLast="47" xr6:coauthVersionMax="47" xr10:uidLastSave="{00000000-0000-0000-0000-000000000000}"/>
  <bookViews>
    <workbookView xWindow="-23148" yWindow="-108" windowWidth="23256" windowHeight="12456" firstSheet="1" activeTab="2" xr2:uid="{89E19CCC-D508-4A50-A0F1-DF846C944121}"/>
  </bookViews>
  <sheets>
    <sheet name="SMBCﾌﾟﾗﾁﾅﾌﾟﾘﾌｧｰﾄﾞ(202410まで)" sheetId="1" r:id="rId1"/>
    <sheet name="SMBCゴールド(202410まで)" sheetId="3" r:id="rId2"/>
    <sheet name="SMBCﾌﾟﾗﾁﾅﾌﾟﾘﾌｧｰﾄﾞ (202411以降)" sheetId="5" r:id="rId3"/>
    <sheet name="SMBCゴールド (202411以降)" sheetId="6" r:id="rId4"/>
  </sheets>
  <definedNames>
    <definedName name="_xlnm.Print_Area" localSheetId="3">'SMBCゴールド (202411以降)'!$A$1:$H$21</definedName>
    <definedName name="_xlnm.Print_Area" localSheetId="1">'SMBCゴールド(202410まで)'!$A$1:$H$21</definedName>
    <definedName name="_xlnm.Print_Area" localSheetId="2">'SMBCﾌﾟﾗﾁﾅﾌﾟﾘﾌｧｰﾄﾞ (202411以降)'!$A$1:$H$21</definedName>
    <definedName name="_xlnm.Print_Area" localSheetId="0">'SMBCﾌﾟﾗﾁﾅﾌﾟﾘﾌｧｰﾄﾞ(202410まで)'!$A$1:$H$21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6" l="1"/>
  <c r="F6" i="6" s="1"/>
  <c r="E15" i="6"/>
  <c r="F15" i="6" s="1"/>
  <c r="C15" i="6"/>
  <c r="D15" i="6" s="1"/>
  <c r="C6" i="6"/>
  <c r="D6" i="6" s="1"/>
  <c r="E6" i="5"/>
  <c r="F6" i="5" s="1"/>
  <c r="C16" i="5"/>
  <c r="D16" i="5" s="1"/>
  <c r="C6" i="5"/>
  <c r="D6" i="5" s="1"/>
  <c r="E16" i="5"/>
  <c r="F16" i="5" s="1"/>
  <c r="D17" i="6"/>
  <c r="G17" i="6" s="1"/>
  <c r="F16" i="6"/>
  <c r="D16" i="6"/>
  <c r="D14" i="6"/>
  <c r="G8" i="6"/>
  <c r="F7" i="6"/>
  <c r="D7" i="6"/>
  <c r="G5" i="6"/>
  <c r="F18" i="5"/>
  <c r="D18" i="5"/>
  <c r="F17" i="5"/>
  <c r="D17" i="5"/>
  <c r="F15" i="5"/>
  <c r="G15" i="5" s="1"/>
  <c r="G9" i="5"/>
  <c r="D8" i="5"/>
  <c r="G8" i="5" s="1"/>
  <c r="F7" i="5"/>
  <c r="D7" i="5"/>
  <c r="G5" i="5"/>
  <c r="D8" i="1"/>
  <c r="G8" i="1" s="1"/>
  <c r="F15" i="1"/>
  <c r="G15" i="1" s="1"/>
  <c r="D14" i="3"/>
  <c r="G14" i="3" s="1"/>
  <c r="D17" i="3"/>
  <c r="G17" i="3" s="1"/>
  <c r="D16" i="3"/>
  <c r="D15" i="3"/>
  <c r="D7" i="3"/>
  <c r="D6" i="3"/>
  <c r="F16" i="3"/>
  <c r="F15" i="3"/>
  <c r="G8" i="3"/>
  <c r="F7" i="3"/>
  <c r="F6" i="3"/>
  <c r="G5" i="3"/>
  <c r="D16" i="1"/>
  <c r="D6" i="1"/>
  <c r="D18" i="1"/>
  <c r="F18" i="1"/>
  <c r="F17" i="1"/>
  <c r="D17" i="1"/>
  <c r="F16" i="1"/>
  <c r="G9" i="1"/>
  <c r="G5" i="1"/>
  <c r="D7" i="1"/>
  <c r="F7" i="1"/>
  <c r="F6" i="1"/>
  <c r="F9" i="6" l="1"/>
  <c r="F18" i="6"/>
  <c r="D19" i="5"/>
  <c r="F19" i="5"/>
  <c r="G19" i="5" s="1"/>
  <c r="G16" i="6"/>
  <c r="D9" i="6"/>
  <c r="G15" i="6"/>
  <c r="D18" i="6"/>
  <c r="D10" i="5"/>
  <c r="G17" i="5"/>
  <c r="F10" i="5"/>
  <c r="G16" i="5"/>
  <c r="G7" i="5"/>
  <c r="G6" i="5"/>
  <c r="G6" i="6"/>
  <c r="G7" i="6"/>
  <c r="G14" i="6"/>
  <c r="G18" i="5"/>
  <c r="G6" i="3"/>
  <c r="G7" i="3"/>
  <c r="F9" i="3"/>
  <c r="D9" i="3"/>
  <c r="D18" i="3"/>
  <c r="F18" i="3"/>
  <c r="G16" i="3"/>
  <c r="G15" i="3"/>
  <c r="G18" i="1"/>
  <c r="F10" i="1"/>
  <c r="D19" i="1"/>
  <c r="F19" i="1"/>
  <c r="G17" i="1"/>
  <c r="G16" i="1"/>
  <c r="G6" i="1"/>
  <c r="G7" i="1"/>
  <c r="D10" i="1"/>
  <c r="G9" i="6" l="1"/>
  <c r="G18" i="6"/>
  <c r="G10" i="5"/>
  <c r="G9" i="3"/>
  <c r="G18" i="3"/>
  <c r="G10" i="1"/>
  <c r="G19" i="1"/>
</calcChain>
</file>

<file path=xl/sharedStrings.xml><?xml version="1.0" encoding="utf-8"?>
<sst xmlns="http://schemas.openxmlformats.org/spreadsheetml/2006/main" count="144" uniqueCount="29">
  <si>
    <t>ゴールド</t>
    <phoneticPr fontId="3"/>
  </si>
  <si>
    <t>年会費</t>
    <rPh sb="0" eb="3">
      <t>ネンカイヒ</t>
    </rPh>
    <phoneticPr fontId="3"/>
  </si>
  <si>
    <t>2年目以降</t>
    <rPh sb="1" eb="5">
      <t>ネンメイコウ</t>
    </rPh>
    <phoneticPr fontId="3"/>
  </si>
  <si>
    <t>通常支払</t>
    <rPh sb="0" eb="2">
      <t>ツウジョウ</t>
    </rPh>
    <rPh sb="2" eb="4">
      <t>シハライ</t>
    </rPh>
    <phoneticPr fontId="3"/>
  </si>
  <si>
    <t>年間利用:</t>
    <rPh sb="0" eb="2">
      <t>ネンカン</t>
    </rPh>
    <rPh sb="2" eb="4">
      <t>リヨウ</t>
    </rPh>
    <phoneticPr fontId="3"/>
  </si>
  <si>
    <t>合計</t>
    <rPh sb="0" eb="2">
      <t>ゴウケイ</t>
    </rPh>
    <phoneticPr fontId="3"/>
  </si>
  <si>
    <t>申込みキャンペーン</t>
    <rPh sb="0" eb="2">
      <t>モウシコ</t>
    </rPh>
    <phoneticPr fontId="3"/>
  </si>
  <si>
    <t>３か月で40万利用</t>
    <rPh sb="2" eb="3">
      <t>ゲツ</t>
    </rPh>
    <rPh sb="6" eb="7">
      <t>マン</t>
    </rPh>
    <rPh sb="7" eb="9">
      <t>リヨウ</t>
    </rPh>
    <phoneticPr fontId="3"/>
  </si>
  <si>
    <t>ハピタス</t>
    <phoneticPr fontId="3"/>
  </si>
  <si>
    <t>100万円利用還元</t>
    <rPh sb="3" eb="4">
      <t>マン</t>
    </rPh>
    <rPh sb="4" eb="5">
      <t>エン</t>
    </rPh>
    <rPh sb="5" eb="7">
      <t>リヨウ</t>
    </rPh>
    <rPh sb="7" eb="9">
      <t>カンゲン</t>
    </rPh>
    <phoneticPr fontId="3"/>
  </si>
  <si>
    <t>年間投資額:</t>
    <rPh sb="0" eb="2">
      <t>ネンカン</t>
    </rPh>
    <rPh sb="2" eb="4">
      <t>トウシ</t>
    </rPh>
    <rPh sb="4" eb="5">
      <t>ガク</t>
    </rPh>
    <phoneticPr fontId="3"/>
  </si>
  <si>
    <t>差</t>
    <rPh sb="0" eb="1">
      <t>サ</t>
    </rPh>
    <phoneticPr fontId="3"/>
  </si>
  <si>
    <t>新規入会</t>
    <rPh sb="0" eb="2">
      <t>シンキ</t>
    </rPh>
    <rPh sb="2" eb="4">
      <t>ニュウカイ</t>
    </rPh>
    <phoneticPr fontId="3"/>
  </si>
  <si>
    <t>三井住友カード比較表</t>
    <rPh sb="0" eb="4">
      <t>ミツイスミトモ</t>
    </rPh>
    <rPh sb="7" eb="9">
      <t>ヒカク</t>
    </rPh>
    <rPh sb="9" eb="10">
      <t>ヒョウ</t>
    </rPh>
    <phoneticPr fontId="3"/>
  </si>
  <si>
    <t>※2 既に三井住友系列カード作成時は対象外</t>
    <rPh sb="3" eb="4">
      <t>スデ</t>
    </rPh>
    <rPh sb="9" eb="11">
      <t>ケイレツ</t>
    </rPh>
    <rPh sb="14" eb="16">
      <t>サクセイ</t>
    </rPh>
    <rPh sb="16" eb="17">
      <t>ジ</t>
    </rPh>
    <rPh sb="18" eb="21">
      <t>タイショウガイ</t>
    </rPh>
    <phoneticPr fontId="3"/>
  </si>
  <si>
    <r>
      <t>つみたて投資</t>
    </r>
    <r>
      <rPr>
        <b/>
        <vertAlign val="superscript"/>
        <sz val="11"/>
        <color theme="1"/>
        <rFont val="游ゴシック"/>
        <family val="3"/>
        <charset val="128"/>
        <scheme val="minor"/>
      </rPr>
      <t>※1</t>
    </r>
    <rPh sb="4" eb="6">
      <t>トウシ</t>
    </rPh>
    <phoneticPr fontId="3"/>
  </si>
  <si>
    <t>※1 2022年12月11日（日）以降の積立設定分より5.0％　上限月額5万円（年間60万円）</t>
    <rPh sb="32" eb="34">
      <t>ジョウゲン</t>
    </rPh>
    <rPh sb="34" eb="36">
      <t>ゲツガク</t>
    </rPh>
    <rPh sb="37" eb="39">
      <t>マンエン</t>
    </rPh>
    <rPh sb="40" eb="42">
      <t>ネンカン</t>
    </rPh>
    <rPh sb="44" eb="46">
      <t>マンエン</t>
    </rPh>
    <phoneticPr fontId="3"/>
  </si>
  <si>
    <t>プラチナプリファード</t>
    <phoneticPr fontId="3"/>
  </si>
  <si>
    <t>ノーマル（NL）</t>
    <phoneticPr fontId="3"/>
  </si>
  <si>
    <t>100万利用で永年無料</t>
    <rPh sb="3" eb="4">
      <t>マン</t>
    </rPh>
    <rPh sb="4" eb="6">
      <t>リヨウ</t>
    </rPh>
    <rPh sb="7" eb="9">
      <t>エイネン</t>
    </rPh>
    <rPh sb="9" eb="11">
      <t>ムリョウ</t>
    </rPh>
    <phoneticPr fontId="3"/>
  </si>
  <si>
    <t>前年利用分が対象</t>
    <rPh sb="0" eb="2">
      <t>ゼンネン</t>
    </rPh>
    <rPh sb="2" eb="4">
      <t>リヨウ</t>
    </rPh>
    <rPh sb="4" eb="5">
      <t>ブン</t>
    </rPh>
    <rPh sb="6" eb="8">
      <t>タイショウ</t>
    </rPh>
    <phoneticPr fontId="3"/>
  </si>
  <si>
    <t>※1 2024年11月積立設定分から</t>
    <phoneticPr fontId="3"/>
  </si>
  <si>
    <t>プラチナ</t>
    <phoneticPr fontId="3"/>
  </si>
  <si>
    <t>利用金額</t>
    <rPh sb="0" eb="4">
      <t>リヨウキンガク</t>
    </rPh>
    <phoneticPr fontId="3"/>
  </si>
  <si>
    <t>＜毎月1万円積立時の獲得ポイント＞※年会費減算含む</t>
    <rPh sb="1" eb="3">
      <t>マイツキ</t>
    </rPh>
    <rPh sb="4" eb="6">
      <t>マンエン</t>
    </rPh>
    <rPh sb="6" eb="8">
      <t>ツミタテ</t>
    </rPh>
    <rPh sb="8" eb="9">
      <t>ジ</t>
    </rPh>
    <rPh sb="10" eb="12">
      <t>カクトク</t>
    </rPh>
    <rPh sb="18" eb="21">
      <t>ネンカイヒ</t>
    </rPh>
    <rPh sb="21" eb="23">
      <t>ゲンサン</t>
    </rPh>
    <rPh sb="23" eb="24">
      <t>フク</t>
    </rPh>
    <phoneticPr fontId="3"/>
  </si>
  <si>
    <t>＜毎月3万円積立時の獲得ポイント＞※年会費減算含む</t>
    <rPh sb="1" eb="3">
      <t>マイツキ</t>
    </rPh>
    <rPh sb="4" eb="6">
      <t>マンエン</t>
    </rPh>
    <rPh sb="6" eb="8">
      <t>ツミタテ</t>
    </rPh>
    <rPh sb="8" eb="9">
      <t>ジ</t>
    </rPh>
    <rPh sb="10" eb="12">
      <t>カクトク</t>
    </rPh>
    <phoneticPr fontId="3"/>
  </si>
  <si>
    <t>＜毎月5万円積立時の獲得ポイント＞※年会費減算含む</t>
    <rPh sb="1" eb="3">
      <t>マイツキ</t>
    </rPh>
    <rPh sb="4" eb="6">
      <t>マンエン</t>
    </rPh>
    <rPh sb="6" eb="8">
      <t>ツミタテ</t>
    </rPh>
    <rPh sb="8" eb="9">
      <t>ジ</t>
    </rPh>
    <rPh sb="10" eb="12">
      <t>カクトク</t>
    </rPh>
    <phoneticPr fontId="3"/>
  </si>
  <si>
    <t>＜毎月10万円積立時の獲得ポイント＞※年会費減算含む</t>
    <rPh sb="1" eb="3">
      <t>マイツキ</t>
    </rPh>
    <rPh sb="5" eb="7">
      <t>マンエン</t>
    </rPh>
    <rPh sb="7" eb="9">
      <t>ツミタテ</t>
    </rPh>
    <rPh sb="9" eb="10">
      <t>ジ</t>
    </rPh>
    <rPh sb="11" eb="13">
      <t>カクトク</t>
    </rPh>
    <phoneticPr fontId="3"/>
  </si>
  <si>
    <t>ノーマル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</si>
</sst>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_ #,##0;_ _ȅ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vertAlign val="superscript"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gray125">
        <fgColor indexed="8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9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Continuous" vertical="center" readingOrder="2"/>
    </xf>
    <xf numFmtId="0" fontId="0" fillId="0" borderId="0" xfId="0" applyAlignment="1">
      <alignment horizontal="centerContinuous" vertical="center"/>
    </xf>
    <xf numFmtId="177" fontId="2" fillId="0" borderId="2" xfId="0" applyNumberFormat="1" applyFont="1" applyBorder="1" applyAlignment="1">
      <alignment horizontal="distributed" vertical="center" justifyLastLine="1"/>
    </xf>
    <xf numFmtId="177" fontId="0" fillId="0" borderId="4" xfId="0" applyNumberFormat="1" applyBorder="1">
      <alignment vertical="center"/>
    </xf>
    <xf numFmtId="177" fontId="2" fillId="2" borderId="3" xfId="0" applyNumberFormat="1" applyFont="1" applyFill="1" applyBorder="1" applyAlignment="1">
      <alignment horizontal="center" vertical="center"/>
    </xf>
    <xf numFmtId="38" fontId="4" fillId="0" borderId="6" xfId="1" applyFont="1" applyBorder="1">
      <alignment vertical="center"/>
    </xf>
    <xf numFmtId="177" fontId="2" fillId="2" borderId="3" xfId="0" applyNumberFormat="1" applyFont="1" applyFill="1" applyBorder="1" applyAlignment="1">
      <alignment horizontal="centerContinuous" vertical="center"/>
    </xf>
    <xf numFmtId="38" fontId="2" fillId="2" borderId="5" xfId="1" applyFont="1" applyFill="1" applyBorder="1" applyAlignment="1">
      <alignment horizontal="centerContinuous" vertical="center"/>
    </xf>
    <xf numFmtId="177" fontId="2" fillId="2" borderId="7" xfId="0" applyNumberFormat="1" applyFont="1" applyFill="1" applyBorder="1" applyAlignment="1">
      <alignment horizontal="centerContinuous" vertical="center" readingOrder="2"/>
    </xf>
    <xf numFmtId="38" fontId="2" fillId="2" borderId="8" xfId="1" applyFont="1" applyFill="1" applyBorder="1" applyAlignment="1">
      <alignment horizontal="centerContinuous" vertical="center" readingOrder="2"/>
    </xf>
    <xf numFmtId="177" fontId="0" fillId="0" borderId="9" xfId="0" applyNumberFormat="1" applyBorder="1">
      <alignment vertical="center"/>
    </xf>
    <xf numFmtId="38" fontId="4" fillId="0" borderId="10" xfId="1" applyFont="1" applyBorder="1">
      <alignment vertical="center"/>
    </xf>
    <xf numFmtId="9" fontId="0" fillId="0" borderId="4" xfId="0" applyNumberFormat="1" applyBorder="1">
      <alignment vertical="center"/>
    </xf>
    <xf numFmtId="9" fontId="0" fillId="0" borderId="9" xfId="0" applyNumberFormat="1" applyBorder="1">
      <alignment vertical="center"/>
    </xf>
    <xf numFmtId="177" fontId="2" fillId="0" borderId="12" xfId="0" applyNumberFormat="1" applyFont="1" applyBorder="1" applyAlignment="1">
      <alignment horizontal="distributed" vertical="center" justifyLastLine="1"/>
    </xf>
    <xf numFmtId="177" fontId="0" fillId="0" borderId="11" xfId="0" applyNumberFormat="1" applyBorder="1">
      <alignment vertical="center"/>
    </xf>
    <xf numFmtId="38" fontId="4" fillId="0" borderId="13" xfId="1" applyFont="1" applyBorder="1">
      <alignment vertical="center"/>
    </xf>
    <xf numFmtId="177" fontId="0" fillId="0" borderId="14" xfId="0" applyNumberFormat="1" applyBorder="1">
      <alignment vertical="center"/>
    </xf>
    <xf numFmtId="38" fontId="4" fillId="0" borderId="15" xfId="1" applyFont="1" applyBorder="1">
      <alignment vertical="center"/>
    </xf>
    <xf numFmtId="177" fontId="5" fillId="2" borderId="1" xfId="0" applyNumberFormat="1" applyFont="1" applyFill="1" applyBorder="1" applyAlignment="1">
      <alignment horizontal="center" vertical="center"/>
    </xf>
    <xf numFmtId="176" fontId="0" fillId="0" borderId="9" xfId="0" applyNumberFormat="1" applyBorder="1">
      <alignment vertical="center"/>
    </xf>
    <xf numFmtId="38" fontId="0" fillId="0" borderId="4" xfId="1" applyFont="1" applyBorder="1">
      <alignment vertical="center"/>
    </xf>
    <xf numFmtId="38" fontId="0" fillId="0" borderId="11" xfId="1" applyFont="1" applyBorder="1">
      <alignment vertical="center"/>
    </xf>
    <xf numFmtId="177" fontId="0" fillId="0" borderId="9" xfId="0" applyNumberFormat="1" applyBorder="1" applyAlignment="1">
      <alignment horizontal="center" vertical="center"/>
    </xf>
    <xf numFmtId="38" fontId="0" fillId="0" borderId="0" xfId="1" applyFont="1" applyFill="1" applyAlignment="1">
      <alignment horizontal="center" vertical="center"/>
    </xf>
    <xf numFmtId="38" fontId="0" fillId="3" borderId="16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7" fontId="7" fillId="0" borderId="9" xfId="0" applyNumberFormat="1" applyFon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9" fillId="0" borderId="2" xfId="2" applyNumberFormat="1" applyFont="1" applyBorder="1" applyAlignment="1">
      <alignment horizontal="distributed" vertical="center" justifyLastLine="1"/>
    </xf>
    <xf numFmtId="10" fontId="0" fillId="0" borderId="9" xfId="0" applyNumberFormat="1" applyBorder="1">
      <alignment vertical="center"/>
    </xf>
    <xf numFmtId="38" fontId="4" fillId="0" borderId="17" xfId="1" applyFont="1" applyBorder="1">
      <alignment vertical="center"/>
    </xf>
    <xf numFmtId="38" fontId="4" fillId="0" borderId="18" xfId="1" applyFont="1" applyBorder="1">
      <alignment vertical="center"/>
    </xf>
    <xf numFmtId="177" fontId="0" fillId="0" borderId="19" xfId="0" applyNumberFormat="1" applyBorder="1">
      <alignment vertical="center"/>
    </xf>
    <xf numFmtId="9" fontId="0" fillId="0" borderId="20" xfId="0" applyNumberFormat="1" applyBorder="1">
      <alignment vertical="center"/>
    </xf>
    <xf numFmtId="177" fontId="0" fillId="0" borderId="20" xfId="0" applyNumberFormat="1" applyBorder="1" applyAlignment="1">
      <alignment horizontal="center" vertical="center"/>
    </xf>
    <xf numFmtId="177" fontId="0" fillId="0" borderId="21" xfId="0" applyNumberFormat="1" applyBorder="1">
      <alignment vertical="center"/>
    </xf>
    <xf numFmtId="177" fontId="0" fillId="0" borderId="20" xfId="0" applyNumberFormat="1" applyBorder="1">
      <alignment vertical="center"/>
    </xf>
    <xf numFmtId="38" fontId="4" fillId="0" borderId="22" xfId="1" applyFont="1" applyBorder="1">
      <alignment vertical="center"/>
    </xf>
    <xf numFmtId="38" fontId="4" fillId="0" borderId="23" xfId="1" applyFont="1" applyBorder="1">
      <alignment vertical="center"/>
    </xf>
    <xf numFmtId="177" fontId="0" fillId="0" borderId="24" xfId="0" applyNumberFormat="1" applyBorder="1">
      <alignment vertical="center"/>
    </xf>
    <xf numFmtId="10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7" fontId="0" fillId="0" borderId="26" xfId="0" applyNumberFormat="1" applyBorder="1">
      <alignment vertical="center"/>
    </xf>
    <xf numFmtId="177" fontId="0" fillId="0" borderId="27" xfId="0" applyNumberFormat="1" applyBorder="1">
      <alignment vertical="center"/>
    </xf>
    <xf numFmtId="177" fontId="7" fillId="0" borderId="24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176" fontId="0" fillId="0" borderId="20" xfId="0" applyNumberFormat="1" applyBorder="1">
      <alignment vertical="center"/>
    </xf>
    <xf numFmtId="10" fontId="0" fillId="0" borderId="28" xfId="0" applyNumberFormat="1" applyBorder="1">
      <alignment vertical="center"/>
    </xf>
    <xf numFmtId="0" fontId="0" fillId="0" borderId="16" xfId="0" applyFill="1" applyBorder="1" applyAlignment="1">
      <alignment horizontal="center" vertical="center"/>
    </xf>
    <xf numFmtId="38" fontId="0" fillId="0" borderId="16" xfId="1" applyFont="1" applyFill="1" applyBorder="1">
      <alignment vertical="center"/>
    </xf>
    <xf numFmtId="0" fontId="0" fillId="0" borderId="0" xfId="0" applyFill="1">
      <alignment vertical="center"/>
    </xf>
    <xf numFmtId="9" fontId="0" fillId="0" borderId="0" xfId="0" applyNumberFormat="1" applyFill="1">
      <alignment vertical="center"/>
    </xf>
    <xf numFmtId="38" fontId="0" fillId="0" borderId="0" xfId="1" applyFont="1" applyFill="1">
      <alignment vertical="center"/>
    </xf>
    <xf numFmtId="38" fontId="0" fillId="3" borderId="16" xfId="1" applyFont="1" applyFill="1" applyBorder="1">
      <alignment vertical="center"/>
    </xf>
    <xf numFmtId="0" fontId="0" fillId="4" borderId="16" xfId="0" applyFill="1" applyBorder="1" applyAlignment="1">
      <alignment horizontal="center" vertical="center"/>
    </xf>
    <xf numFmtId="38" fontId="0" fillId="4" borderId="16" xfId="1" applyFont="1" applyFill="1" applyBorder="1">
      <alignment vertical="center"/>
    </xf>
    <xf numFmtId="38" fontId="0" fillId="5" borderId="16" xfId="1" applyFont="1" applyFill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apitas.jp/register?i=21254650&amp;route=pcTex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apitas.jp/register?i=21254650&amp;route=pcTex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hapitas.jp/register?i=21254650&amp;route=pcTex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hapitas.jp/register?i=21254650&amp;route=pcTe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7AEB-9F6F-49BC-9C92-E0CE9BB0518B}">
  <dimension ref="B1:P19"/>
  <sheetViews>
    <sheetView showGridLines="0" zoomScale="85" zoomScaleNormal="85" zoomScaleSheetLayoutView="85" workbookViewId="0">
      <selection activeCell="D8" sqref="D8"/>
    </sheetView>
  </sheetViews>
  <sheetFormatPr defaultRowHeight="17.649999999999999" x14ac:dyDescent="0.7"/>
  <cols>
    <col min="2" max="2" width="37.8125" bestFit="1" customWidth="1"/>
    <col min="3" max="3" width="16.5" bestFit="1" customWidth="1"/>
    <col min="4" max="4" width="9.375" style="2" bestFit="1" customWidth="1"/>
    <col min="5" max="5" width="13.6875" bestFit="1" customWidth="1"/>
    <col min="6" max="6" width="9.375" style="2" bestFit="1" customWidth="1"/>
    <col min="7" max="7" width="8.3125" bestFit="1" customWidth="1"/>
    <col min="8" max="8" width="10.875" bestFit="1" customWidth="1"/>
  </cols>
  <sheetData>
    <row r="1" spans="2:16" x14ac:dyDescent="0.7">
      <c r="B1" s="31" t="s">
        <v>13</v>
      </c>
    </row>
    <row r="2" spans="2:16" x14ac:dyDescent="0.7">
      <c r="C2" s="3" t="s">
        <v>4</v>
      </c>
      <c r="D2" s="30">
        <v>1000000</v>
      </c>
      <c r="E2" s="3" t="s">
        <v>10</v>
      </c>
      <c r="F2" s="30">
        <v>600000</v>
      </c>
      <c r="J2" s="3"/>
      <c r="K2" s="2"/>
      <c r="L2" s="3"/>
    </row>
    <row r="3" spans="2:16" x14ac:dyDescent="0.7">
      <c r="C3" s="3"/>
      <c r="D3" s="29"/>
      <c r="E3" s="3"/>
      <c r="F3" s="29"/>
      <c r="J3" s="3"/>
      <c r="K3" s="2"/>
      <c r="L3" s="3"/>
    </row>
    <row r="4" spans="2:16" ht="18" thickBot="1" x14ac:dyDescent="0.75">
      <c r="B4" s="24" t="s">
        <v>12</v>
      </c>
      <c r="C4" s="11" t="s">
        <v>17</v>
      </c>
      <c r="D4" s="12"/>
      <c r="E4" s="13" t="s">
        <v>0</v>
      </c>
      <c r="F4" s="14"/>
      <c r="G4" s="9" t="s">
        <v>11</v>
      </c>
      <c r="K4" s="6"/>
      <c r="L4" s="6"/>
      <c r="M4" s="5"/>
      <c r="N4" s="5"/>
    </row>
    <row r="5" spans="2:16" ht="18" thickTop="1" x14ac:dyDescent="0.7">
      <c r="B5" s="7" t="s">
        <v>1</v>
      </c>
      <c r="C5" s="8"/>
      <c r="D5" s="10">
        <v>-33000</v>
      </c>
      <c r="E5" s="15"/>
      <c r="F5" s="16">
        <v>-5500</v>
      </c>
      <c r="G5" s="26">
        <f>D5-F5</f>
        <v>-27500</v>
      </c>
    </row>
    <row r="6" spans="2:16" ht="19.149999999999999" x14ac:dyDescent="0.7">
      <c r="B6" s="7" t="s">
        <v>15</v>
      </c>
      <c r="C6" s="17">
        <v>0.05</v>
      </c>
      <c r="D6" s="10">
        <f>IF(C6*$F$2&gt;=30000,30000,C6*$F$2)</f>
        <v>30000</v>
      </c>
      <c r="E6" s="18">
        <v>0.01</v>
      </c>
      <c r="F6" s="16">
        <f>E6*$F$2</f>
        <v>6000</v>
      </c>
      <c r="G6" s="26">
        <f t="shared" ref="G6:G9" si="0">D6-F6</f>
        <v>24000</v>
      </c>
      <c r="K6" s="1"/>
      <c r="L6" s="2"/>
      <c r="M6" s="1"/>
      <c r="N6" s="2"/>
      <c r="O6" s="3"/>
    </row>
    <row r="7" spans="2:16" x14ac:dyDescent="0.7">
      <c r="B7" s="7" t="s">
        <v>3</v>
      </c>
      <c r="C7" s="17">
        <v>0.01</v>
      </c>
      <c r="D7" s="10">
        <f>C7*$D$2</f>
        <v>10000</v>
      </c>
      <c r="E7" s="25">
        <v>5.0000000000000001E-3</v>
      </c>
      <c r="F7" s="16">
        <f>E7*$D$2</f>
        <v>5000</v>
      </c>
      <c r="G7" s="26">
        <f t="shared" si="0"/>
        <v>5000</v>
      </c>
      <c r="K7" s="4"/>
      <c r="L7" s="2"/>
      <c r="M7" s="4"/>
      <c r="N7" s="2"/>
      <c r="O7" s="3"/>
      <c r="P7" s="2"/>
    </row>
    <row r="8" spans="2:16" x14ac:dyDescent="0.7">
      <c r="B8" s="7" t="s">
        <v>6</v>
      </c>
      <c r="C8" s="8" t="s">
        <v>7</v>
      </c>
      <c r="D8" s="10">
        <f>IF(D2&gt;=400000,40000,0)</f>
        <v>40000</v>
      </c>
      <c r="E8" s="15"/>
      <c r="F8" s="16"/>
      <c r="G8" s="26">
        <f t="shared" si="0"/>
        <v>40000</v>
      </c>
    </row>
    <row r="9" spans="2:16" x14ac:dyDescent="0.7">
      <c r="B9" s="34" t="s">
        <v>8</v>
      </c>
      <c r="C9" s="8"/>
      <c r="D9" s="10">
        <v>5800</v>
      </c>
      <c r="E9" s="15"/>
      <c r="F9" s="16">
        <v>5100</v>
      </c>
      <c r="G9" s="26">
        <f t="shared" si="0"/>
        <v>700</v>
      </c>
    </row>
    <row r="10" spans="2:16" x14ac:dyDescent="0.7">
      <c r="B10" s="19" t="s">
        <v>5</v>
      </c>
      <c r="C10" s="20"/>
      <c r="D10" s="21">
        <f>SUM(D5:D9)</f>
        <v>52800</v>
      </c>
      <c r="E10" s="22"/>
      <c r="F10" s="23">
        <f>SUM(F5:F9)</f>
        <v>10600</v>
      </c>
      <c r="G10" s="27">
        <f>D10-F10</f>
        <v>42200</v>
      </c>
    </row>
    <row r="11" spans="2:16" x14ac:dyDescent="0.7">
      <c r="B11" t="s">
        <v>16</v>
      </c>
    </row>
    <row r="12" spans="2:16" x14ac:dyDescent="0.7">
      <c r="B12" t="s">
        <v>14</v>
      </c>
    </row>
    <row r="14" spans="2:16" ht="18" thickBot="1" x14ac:dyDescent="0.75">
      <c r="B14" s="24" t="s">
        <v>2</v>
      </c>
      <c r="C14" s="11" t="s">
        <v>17</v>
      </c>
      <c r="D14" s="12"/>
      <c r="E14" s="13" t="s">
        <v>0</v>
      </c>
      <c r="F14" s="14"/>
      <c r="G14" s="9" t="s">
        <v>11</v>
      </c>
    </row>
    <row r="15" spans="2:16" ht="18" thickTop="1" x14ac:dyDescent="0.7">
      <c r="B15" s="7" t="s">
        <v>1</v>
      </c>
      <c r="C15" s="8"/>
      <c r="D15" s="10">
        <v>-33000</v>
      </c>
      <c r="E15" s="32" t="s">
        <v>19</v>
      </c>
      <c r="F15" s="16">
        <f>IF($D$2&gt;=1000000,0,-5500)</f>
        <v>0</v>
      </c>
      <c r="G15" s="26">
        <f>D15-F15</f>
        <v>-33000</v>
      </c>
    </row>
    <row r="16" spans="2:16" ht="19.149999999999999" x14ac:dyDescent="0.7">
      <c r="B16" s="7" t="s">
        <v>15</v>
      </c>
      <c r="C16" s="17">
        <v>0.05</v>
      </c>
      <c r="D16" s="10">
        <f>IF(C16*$F$2&gt;=30000,30000,C16*$F$2)</f>
        <v>30000</v>
      </c>
      <c r="E16" s="18">
        <v>0.01</v>
      </c>
      <c r="F16" s="16">
        <f>E16*$F$2</f>
        <v>6000</v>
      </c>
      <c r="G16" s="26">
        <f t="shared" ref="G16:G18" si="1">D16-F16</f>
        <v>24000</v>
      </c>
    </row>
    <row r="17" spans="2:7" x14ac:dyDescent="0.7">
      <c r="B17" s="7" t="s">
        <v>3</v>
      </c>
      <c r="C17" s="17">
        <v>0.01</v>
      </c>
      <c r="D17" s="10">
        <f>C17*$D$2</f>
        <v>10000</v>
      </c>
      <c r="E17" s="25">
        <v>5.0000000000000001E-3</v>
      </c>
      <c r="F17" s="16">
        <f>E17*$D$2</f>
        <v>5000</v>
      </c>
      <c r="G17" s="26">
        <f t="shared" si="1"/>
        <v>5000</v>
      </c>
    </row>
    <row r="18" spans="2:7" x14ac:dyDescent="0.7">
      <c r="B18" s="7" t="s">
        <v>9</v>
      </c>
      <c r="C18" s="33" t="s">
        <v>20</v>
      </c>
      <c r="D18" s="10">
        <f>IF(ROUNDDOWN($D$2/1000000,0)*10000&gt;=40000,40000,ROUNDDOWN($D$2/1000000,0)*10000)</f>
        <v>10000</v>
      </c>
      <c r="E18" s="15"/>
      <c r="F18" s="16">
        <f>IF($D$2&gt;=1000000,10000,0)</f>
        <v>10000</v>
      </c>
      <c r="G18" s="26">
        <f t="shared" si="1"/>
        <v>0</v>
      </c>
    </row>
    <row r="19" spans="2:7" x14ac:dyDescent="0.7">
      <c r="B19" s="19" t="s">
        <v>5</v>
      </c>
      <c r="C19" s="20"/>
      <c r="D19" s="21">
        <f>SUM(D15:D18)</f>
        <v>17000</v>
      </c>
      <c r="E19" s="22"/>
      <c r="F19" s="23">
        <f>SUM(F15:F18)</f>
        <v>21000</v>
      </c>
      <c r="G19" s="27">
        <f>D19-F19</f>
        <v>-4000</v>
      </c>
    </row>
  </sheetData>
  <phoneticPr fontId="3"/>
  <hyperlinks>
    <hyperlink ref="B9" r:id="rId1" xr:uid="{E034D0D4-21FA-46FE-AE76-CE2D2B10E19C}"/>
  </hyperlinks>
  <pageMargins left="0.7" right="0.7" top="0.75" bottom="0.75" header="0.3" footer="0.3"/>
  <pageSetup paperSize="9" scale="70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D7268-9541-4ED2-89D9-2CC67E2344AA}">
  <dimension ref="B1:P18"/>
  <sheetViews>
    <sheetView showGridLines="0" zoomScaleNormal="100" zoomScaleSheetLayoutView="85" workbookViewId="0">
      <selection activeCell="B8" sqref="B8"/>
    </sheetView>
  </sheetViews>
  <sheetFormatPr defaultRowHeight="17.649999999999999" x14ac:dyDescent="0.7"/>
  <cols>
    <col min="2" max="2" width="37.8125" bestFit="1" customWidth="1"/>
    <col min="3" max="3" width="16.5" bestFit="1" customWidth="1"/>
    <col min="4" max="4" width="9.375" style="2" bestFit="1" customWidth="1"/>
    <col min="5" max="5" width="13.6875" bestFit="1" customWidth="1"/>
    <col min="6" max="6" width="9.375" style="2" bestFit="1" customWidth="1"/>
    <col min="7" max="7" width="8.3125" bestFit="1" customWidth="1"/>
    <col min="8" max="8" width="10.875" bestFit="1" customWidth="1"/>
  </cols>
  <sheetData>
    <row r="1" spans="2:16" x14ac:dyDescent="0.7">
      <c r="B1" s="31" t="s">
        <v>13</v>
      </c>
    </row>
    <row r="2" spans="2:16" x14ac:dyDescent="0.7">
      <c r="C2" s="3" t="s">
        <v>4</v>
      </c>
      <c r="D2" s="30">
        <v>990000</v>
      </c>
      <c r="E2" s="3" t="s">
        <v>10</v>
      </c>
      <c r="F2" s="30">
        <v>600000</v>
      </c>
      <c r="J2" s="3"/>
      <c r="K2" s="2"/>
      <c r="L2" s="3"/>
    </row>
    <row r="3" spans="2:16" x14ac:dyDescent="0.7">
      <c r="C3" s="3"/>
      <c r="D3" s="29"/>
      <c r="E3" s="3"/>
      <c r="F3" s="29"/>
      <c r="J3" s="3"/>
      <c r="K3" s="2"/>
      <c r="L3" s="3"/>
    </row>
    <row r="4" spans="2:16" ht="18" thickBot="1" x14ac:dyDescent="0.75">
      <c r="B4" s="24" t="s">
        <v>12</v>
      </c>
      <c r="C4" s="13" t="s">
        <v>0</v>
      </c>
      <c r="D4" s="14"/>
      <c r="E4" s="13" t="s">
        <v>18</v>
      </c>
      <c r="F4" s="14"/>
      <c r="G4" s="9" t="s">
        <v>11</v>
      </c>
      <c r="K4" s="6"/>
      <c r="L4" s="6"/>
      <c r="M4" s="5"/>
      <c r="N4" s="5"/>
    </row>
    <row r="5" spans="2:16" ht="18" thickTop="1" x14ac:dyDescent="0.7">
      <c r="B5" s="7" t="s">
        <v>1</v>
      </c>
      <c r="C5" s="15"/>
      <c r="D5" s="16">
        <v>-5500</v>
      </c>
      <c r="E5" s="15"/>
      <c r="F5" s="16">
        <v>0</v>
      </c>
      <c r="G5" s="26">
        <f>D5-F5</f>
        <v>-5500</v>
      </c>
    </row>
    <row r="6" spans="2:16" ht="19.149999999999999" x14ac:dyDescent="0.7">
      <c r="B6" s="7" t="s">
        <v>15</v>
      </c>
      <c r="C6" s="18">
        <v>0.01</v>
      </c>
      <c r="D6" s="16">
        <f>C6*$F$2</f>
        <v>6000</v>
      </c>
      <c r="E6" s="25">
        <v>5.0000000000000001E-3</v>
      </c>
      <c r="F6" s="16">
        <f>E6*$F$2</f>
        <v>3000</v>
      </c>
      <c r="G6" s="26">
        <f t="shared" ref="G6:G8" si="0">D6-F6</f>
        <v>3000</v>
      </c>
      <c r="K6" s="1"/>
      <c r="L6" s="2"/>
      <c r="M6" s="1"/>
      <c r="N6" s="2"/>
      <c r="O6" s="3"/>
    </row>
    <row r="7" spans="2:16" x14ac:dyDescent="0.7">
      <c r="B7" s="7" t="s">
        <v>3</v>
      </c>
      <c r="C7" s="25">
        <v>5.0000000000000001E-3</v>
      </c>
      <c r="D7" s="16">
        <f>C7*$D$2</f>
        <v>4950</v>
      </c>
      <c r="E7" s="25">
        <v>5.0000000000000001E-3</v>
      </c>
      <c r="F7" s="16">
        <f>E7*$D$2</f>
        <v>4950</v>
      </c>
      <c r="G7" s="26">
        <f t="shared" si="0"/>
        <v>0</v>
      </c>
      <c r="K7" s="4"/>
      <c r="L7" s="2"/>
      <c r="M7" s="4"/>
      <c r="N7" s="2"/>
      <c r="O7" s="3"/>
      <c r="P7" s="2"/>
    </row>
    <row r="8" spans="2:16" x14ac:dyDescent="0.7">
      <c r="B8" s="34" t="s">
        <v>8</v>
      </c>
      <c r="C8" s="15"/>
      <c r="D8" s="10">
        <v>5800</v>
      </c>
      <c r="E8" s="15"/>
      <c r="F8" s="16">
        <v>5100</v>
      </c>
      <c r="G8" s="26">
        <f t="shared" si="0"/>
        <v>700</v>
      </c>
    </row>
    <row r="9" spans="2:16" x14ac:dyDescent="0.7">
      <c r="B9" s="19" t="s">
        <v>5</v>
      </c>
      <c r="C9" s="22"/>
      <c r="D9" s="23">
        <f>SUM(D5:D8)</f>
        <v>11250</v>
      </c>
      <c r="E9" s="22"/>
      <c r="F9" s="23">
        <f>SUM(F5:F8)</f>
        <v>13050</v>
      </c>
      <c r="G9" s="27">
        <f>D9-F9</f>
        <v>-1800</v>
      </c>
    </row>
    <row r="10" spans="2:16" x14ac:dyDescent="0.7">
      <c r="B10" t="s">
        <v>16</v>
      </c>
    </row>
    <row r="11" spans="2:16" x14ac:dyDescent="0.7">
      <c r="B11" t="s">
        <v>14</v>
      </c>
    </row>
    <row r="13" spans="2:16" ht="18" thickBot="1" x14ac:dyDescent="0.75">
      <c r="B13" s="24" t="s">
        <v>2</v>
      </c>
      <c r="C13" s="13" t="s">
        <v>0</v>
      </c>
      <c r="D13" s="14"/>
      <c r="E13" s="13" t="s">
        <v>18</v>
      </c>
      <c r="F13" s="14"/>
      <c r="G13" s="9" t="s">
        <v>11</v>
      </c>
    </row>
    <row r="14" spans="2:16" ht="18" thickTop="1" x14ac:dyDescent="0.7">
      <c r="B14" s="7" t="s">
        <v>1</v>
      </c>
      <c r="C14" s="32" t="s">
        <v>19</v>
      </c>
      <c r="D14" s="16">
        <f>IF(D2&gt;=1000000,0,-5500)</f>
        <v>-5500</v>
      </c>
      <c r="E14" s="28"/>
      <c r="F14" s="16">
        <v>0</v>
      </c>
      <c r="G14" s="26">
        <f>D14-F14</f>
        <v>-5500</v>
      </c>
    </row>
    <row r="15" spans="2:16" ht="19.149999999999999" x14ac:dyDescent="0.7">
      <c r="B15" s="7" t="s">
        <v>15</v>
      </c>
      <c r="C15" s="18">
        <v>0.01</v>
      </c>
      <c r="D15" s="16">
        <f>C15*$F$2</f>
        <v>6000</v>
      </c>
      <c r="E15" s="25">
        <v>5.0000000000000001E-3</v>
      </c>
      <c r="F15" s="16">
        <f>E15*$F$2</f>
        <v>3000</v>
      </c>
      <c r="G15" s="26">
        <f t="shared" ref="G15:G17" si="1">D15-F15</f>
        <v>3000</v>
      </c>
    </row>
    <row r="16" spans="2:16" x14ac:dyDescent="0.7">
      <c r="B16" s="7" t="s">
        <v>3</v>
      </c>
      <c r="C16" s="25">
        <v>5.0000000000000001E-3</v>
      </c>
      <c r="D16" s="16">
        <f>C16*$D$2</f>
        <v>4950</v>
      </c>
      <c r="E16" s="25">
        <v>5.0000000000000001E-3</v>
      </c>
      <c r="F16" s="16">
        <f>E16*$D$2</f>
        <v>4950</v>
      </c>
      <c r="G16" s="26">
        <f t="shared" si="1"/>
        <v>0</v>
      </c>
    </row>
    <row r="17" spans="2:7" x14ac:dyDescent="0.7">
      <c r="B17" s="7" t="s">
        <v>9</v>
      </c>
      <c r="C17" s="33" t="s">
        <v>20</v>
      </c>
      <c r="D17" s="16">
        <f>IF($D$2&gt;=1000000,10000,0)</f>
        <v>0</v>
      </c>
      <c r="E17" s="15"/>
      <c r="F17" s="16"/>
      <c r="G17" s="26">
        <f t="shared" si="1"/>
        <v>0</v>
      </c>
    </row>
    <row r="18" spans="2:7" x14ac:dyDescent="0.7">
      <c r="B18" s="19" t="s">
        <v>5</v>
      </c>
      <c r="C18" s="22"/>
      <c r="D18" s="23">
        <f>SUM(D14:D17)</f>
        <v>5450</v>
      </c>
      <c r="E18" s="22"/>
      <c r="F18" s="23">
        <f>SUM(F14:F17)</f>
        <v>7950</v>
      </c>
      <c r="G18" s="27">
        <f>D18-F18</f>
        <v>-2500</v>
      </c>
    </row>
  </sheetData>
  <phoneticPr fontId="3"/>
  <hyperlinks>
    <hyperlink ref="B8" r:id="rId1" xr:uid="{F7DCE3FF-FE0D-4A4A-A22E-B93542A4D240}"/>
  </hyperlinks>
  <pageMargins left="0.7" right="0.7" top="0.75" bottom="0.75" header="0.3" footer="0.3"/>
  <pageSetup paperSize="9" scale="70" orientation="portrait" r:id="rId2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60C8C-AEC4-4323-B1CA-E7CBD561765A}">
  <dimension ref="B1:Q26"/>
  <sheetViews>
    <sheetView showGridLines="0" tabSelected="1" zoomScale="85" zoomScaleNormal="85" zoomScaleSheetLayoutView="85" workbookViewId="0"/>
  </sheetViews>
  <sheetFormatPr defaultRowHeight="17.649999999999999" x14ac:dyDescent="0.7"/>
  <cols>
    <col min="2" max="2" width="37.8125" bestFit="1" customWidth="1"/>
    <col min="3" max="3" width="16.5" bestFit="1" customWidth="1"/>
    <col min="4" max="4" width="10.3125" style="2" bestFit="1" customWidth="1"/>
    <col min="5" max="5" width="13.6875" bestFit="1" customWidth="1"/>
    <col min="6" max="6" width="9.375" style="2" bestFit="1" customWidth="1"/>
    <col min="7" max="7" width="8.3125" bestFit="1" customWidth="1"/>
    <col min="8" max="8" width="10.875" bestFit="1" customWidth="1"/>
    <col min="9" max="9" width="10.625" customWidth="1"/>
    <col min="10" max="10" width="7.6875" bestFit="1" customWidth="1"/>
    <col min="11" max="12" width="7.875" bestFit="1" customWidth="1"/>
    <col min="13" max="17" width="9.375" bestFit="1" customWidth="1"/>
  </cols>
  <sheetData>
    <row r="1" spans="2:17" x14ac:dyDescent="0.7">
      <c r="B1" s="31" t="s">
        <v>13</v>
      </c>
    </row>
    <row r="2" spans="2:17" x14ac:dyDescent="0.7">
      <c r="C2" s="3" t="s">
        <v>4</v>
      </c>
      <c r="D2" s="30">
        <v>1000000</v>
      </c>
      <c r="E2" s="3" t="s">
        <v>10</v>
      </c>
      <c r="F2" s="30">
        <v>1200000</v>
      </c>
      <c r="I2" t="s">
        <v>24</v>
      </c>
    </row>
    <row r="3" spans="2:17" x14ac:dyDescent="0.7">
      <c r="C3" s="3"/>
      <c r="D3" s="29"/>
      <c r="E3" s="3"/>
      <c r="F3" s="29"/>
      <c r="I3" s="60" t="s">
        <v>23</v>
      </c>
      <c r="J3" s="61">
        <v>0</v>
      </c>
      <c r="K3" s="61">
        <v>100000</v>
      </c>
      <c r="L3" s="61">
        <v>990000</v>
      </c>
      <c r="M3" s="61">
        <v>1000000</v>
      </c>
      <c r="N3" s="61">
        <v>2990000</v>
      </c>
      <c r="O3" s="61">
        <v>3000000</v>
      </c>
      <c r="P3" s="61">
        <v>4990000</v>
      </c>
      <c r="Q3" s="61">
        <v>5000000</v>
      </c>
    </row>
    <row r="4" spans="2:17" ht="18" thickBot="1" x14ac:dyDescent="0.75">
      <c r="B4" s="24" t="s">
        <v>12</v>
      </c>
      <c r="C4" s="11" t="s">
        <v>17</v>
      </c>
      <c r="D4" s="12"/>
      <c r="E4" s="13" t="s">
        <v>0</v>
      </c>
      <c r="F4" s="14"/>
      <c r="G4" s="9" t="s">
        <v>11</v>
      </c>
      <c r="I4" s="54" t="s">
        <v>28</v>
      </c>
      <c r="J4" s="55">
        <v>0</v>
      </c>
      <c r="K4" s="59">
        <v>1100</v>
      </c>
      <c r="L4" s="59">
        <v>5550</v>
      </c>
      <c r="M4" s="55">
        <v>10100</v>
      </c>
      <c r="N4" s="55">
        <v>20050</v>
      </c>
      <c r="O4" s="55">
        <v>20100</v>
      </c>
      <c r="P4" s="55">
        <v>30050</v>
      </c>
      <c r="Q4" s="55">
        <v>30100</v>
      </c>
    </row>
    <row r="5" spans="2:17" ht="18" thickTop="1" x14ac:dyDescent="0.7">
      <c r="B5" s="7" t="s">
        <v>1</v>
      </c>
      <c r="C5" s="38"/>
      <c r="D5" s="36">
        <v>-33000</v>
      </c>
      <c r="E5" s="45"/>
      <c r="F5" s="43">
        <v>-5500</v>
      </c>
      <c r="G5" s="26">
        <f>D5-F5</f>
        <v>-27500</v>
      </c>
      <c r="I5" s="54" t="s">
        <v>0</v>
      </c>
      <c r="J5" s="62">
        <v>-5500</v>
      </c>
      <c r="K5" s="62">
        <v>-4100</v>
      </c>
      <c r="L5" s="62">
        <v>350</v>
      </c>
      <c r="M5" s="59">
        <v>16200</v>
      </c>
      <c r="N5" s="59">
        <v>26150</v>
      </c>
      <c r="O5" s="55">
        <v>26200</v>
      </c>
      <c r="P5" s="55">
        <v>36150</v>
      </c>
      <c r="Q5" s="55">
        <v>36200</v>
      </c>
    </row>
    <row r="6" spans="2:17" ht="19.149999999999999" x14ac:dyDescent="0.7">
      <c r="B6" s="7" t="s">
        <v>15</v>
      </c>
      <c r="C6" s="39">
        <f>IF($D$2&gt;=5000000,0.03,IF($D$2&gt;=3000000,0.02,0.01))</f>
        <v>0.01</v>
      </c>
      <c r="D6" s="36">
        <f>IF(C6*$F$2&gt;=36000,36000,C6*$F$2)</f>
        <v>12000</v>
      </c>
      <c r="E6" s="46">
        <f>IF($D$2&gt;=1000000,0.01,IF($D$2&gt;=100000,0.0075,0))</f>
        <v>0.01</v>
      </c>
      <c r="F6" s="43">
        <f>E6*$F$2</f>
        <v>12000</v>
      </c>
      <c r="G6" s="26">
        <f t="shared" ref="G6:G9" si="0">D6-F6</f>
        <v>0</v>
      </c>
      <c r="I6" s="54" t="s">
        <v>22</v>
      </c>
      <c r="J6" s="55">
        <v>-31800</v>
      </c>
      <c r="K6" s="55">
        <v>-30800</v>
      </c>
      <c r="L6" s="55">
        <v>-21900</v>
      </c>
      <c r="M6" s="55">
        <v>-11800</v>
      </c>
      <c r="N6" s="55">
        <v>18100</v>
      </c>
      <c r="O6" s="59">
        <v>29400</v>
      </c>
      <c r="P6" s="59">
        <v>59300</v>
      </c>
      <c r="Q6" s="59">
        <v>60600</v>
      </c>
    </row>
    <row r="7" spans="2:17" x14ac:dyDescent="0.7">
      <c r="B7" s="7" t="s">
        <v>3</v>
      </c>
      <c r="C7" s="39">
        <v>0.01</v>
      </c>
      <c r="D7" s="36">
        <f>C7*$D$2</f>
        <v>10000</v>
      </c>
      <c r="E7" s="47">
        <v>5.0000000000000001E-3</v>
      </c>
      <c r="F7" s="43">
        <f>E7*$D$2</f>
        <v>5000</v>
      </c>
      <c r="G7" s="26">
        <f t="shared" si="0"/>
        <v>5000</v>
      </c>
      <c r="I7" s="56"/>
      <c r="J7" s="56"/>
      <c r="K7" s="57"/>
      <c r="L7" s="58"/>
      <c r="M7" s="58"/>
      <c r="N7" s="57"/>
      <c r="O7" s="57"/>
      <c r="P7" s="58"/>
      <c r="Q7" s="58"/>
    </row>
    <row r="8" spans="2:17" x14ac:dyDescent="0.7">
      <c r="B8" s="7" t="s">
        <v>6</v>
      </c>
      <c r="C8" s="42" t="s">
        <v>7</v>
      </c>
      <c r="D8" s="36">
        <f>IF(D2&gt;=400000,40000,0)</f>
        <v>40000</v>
      </c>
      <c r="E8" s="48"/>
      <c r="F8" s="43"/>
      <c r="G8" s="26">
        <f t="shared" si="0"/>
        <v>40000</v>
      </c>
      <c r="I8" s="56" t="s">
        <v>25</v>
      </c>
      <c r="J8" s="56"/>
      <c r="K8" s="56"/>
      <c r="L8" s="56"/>
      <c r="M8" s="56"/>
      <c r="N8" s="56"/>
      <c r="O8" s="56"/>
      <c r="P8" s="56"/>
      <c r="Q8" s="56"/>
    </row>
    <row r="9" spans="2:17" x14ac:dyDescent="0.7">
      <c r="B9" s="34" t="s">
        <v>8</v>
      </c>
      <c r="C9" s="42"/>
      <c r="D9" s="36">
        <v>5800</v>
      </c>
      <c r="E9" s="48"/>
      <c r="F9" s="43">
        <v>5100</v>
      </c>
      <c r="G9" s="26">
        <f t="shared" si="0"/>
        <v>700</v>
      </c>
      <c r="I9" s="60" t="s">
        <v>23</v>
      </c>
      <c r="J9" s="61">
        <v>0</v>
      </c>
      <c r="K9" s="61">
        <v>100000</v>
      </c>
      <c r="L9" s="61">
        <v>990000</v>
      </c>
      <c r="M9" s="61">
        <v>1000000</v>
      </c>
      <c r="N9" s="61">
        <v>2990000</v>
      </c>
      <c r="O9" s="61">
        <v>3000000</v>
      </c>
      <c r="P9" s="61">
        <v>4990000</v>
      </c>
      <c r="Q9" s="61">
        <v>5000000</v>
      </c>
    </row>
    <row r="10" spans="2:17" x14ac:dyDescent="0.7">
      <c r="B10" s="19" t="s">
        <v>5</v>
      </c>
      <c r="C10" s="41"/>
      <c r="D10" s="37">
        <f>SUM(D5:D9)</f>
        <v>34800</v>
      </c>
      <c r="E10" s="49"/>
      <c r="F10" s="44">
        <f>SUM(F5:F9)</f>
        <v>16600</v>
      </c>
      <c r="G10" s="27">
        <f>D10-F10</f>
        <v>18200</v>
      </c>
      <c r="I10" s="54" t="s">
        <v>28</v>
      </c>
      <c r="J10" s="55">
        <v>0</v>
      </c>
      <c r="K10" s="59">
        <v>2300</v>
      </c>
      <c r="L10" s="59">
        <v>6750</v>
      </c>
      <c r="M10" s="55">
        <v>6800</v>
      </c>
      <c r="N10" s="55">
        <v>16750</v>
      </c>
      <c r="O10" s="55">
        <v>16800</v>
      </c>
      <c r="P10" s="55">
        <v>26750</v>
      </c>
      <c r="Q10" s="55">
        <v>26800</v>
      </c>
    </row>
    <row r="11" spans="2:17" x14ac:dyDescent="0.7">
      <c r="B11" t="s">
        <v>21</v>
      </c>
      <c r="I11" s="54" t="s">
        <v>0</v>
      </c>
      <c r="J11" s="62">
        <v>-5500</v>
      </c>
      <c r="K11" s="62">
        <v>-2300</v>
      </c>
      <c r="L11" s="62">
        <v>2150</v>
      </c>
      <c r="M11" s="59">
        <v>18600</v>
      </c>
      <c r="N11" s="59">
        <v>28550</v>
      </c>
      <c r="O11" s="55">
        <v>28600</v>
      </c>
      <c r="P11" s="55">
        <v>38550</v>
      </c>
      <c r="Q11" s="55">
        <v>38600</v>
      </c>
    </row>
    <row r="12" spans="2:17" x14ac:dyDescent="0.7">
      <c r="B12" t="s">
        <v>14</v>
      </c>
      <c r="I12" s="54" t="s">
        <v>22</v>
      </c>
      <c r="J12" s="55">
        <v>-29400</v>
      </c>
      <c r="K12" s="55">
        <v>-28400</v>
      </c>
      <c r="L12" s="55">
        <v>-19500</v>
      </c>
      <c r="M12" s="55">
        <v>-9400</v>
      </c>
      <c r="N12" s="55">
        <v>20500</v>
      </c>
      <c r="O12" s="59">
        <v>34200</v>
      </c>
      <c r="P12" s="59">
        <v>64100</v>
      </c>
      <c r="Q12" s="59">
        <v>67800</v>
      </c>
    </row>
    <row r="13" spans="2:17" x14ac:dyDescent="0.7">
      <c r="I13" s="56"/>
      <c r="J13" s="56"/>
      <c r="K13" s="56"/>
      <c r="L13" s="56"/>
      <c r="M13" s="56"/>
      <c r="N13" s="56"/>
      <c r="O13" s="56"/>
      <c r="P13" s="56"/>
      <c r="Q13" s="56"/>
    </row>
    <row r="14" spans="2:17" ht="18" thickBot="1" x14ac:dyDescent="0.75">
      <c r="B14" s="24" t="s">
        <v>2</v>
      </c>
      <c r="C14" s="11" t="s">
        <v>17</v>
      </c>
      <c r="D14" s="12"/>
      <c r="E14" s="13" t="s">
        <v>0</v>
      </c>
      <c r="F14" s="14"/>
      <c r="G14" s="9" t="s">
        <v>11</v>
      </c>
      <c r="I14" s="56" t="s">
        <v>26</v>
      </c>
      <c r="J14" s="56"/>
      <c r="K14" s="56"/>
      <c r="L14" s="56"/>
      <c r="M14" s="56"/>
      <c r="N14" s="56"/>
      <c r="O14" s="56"/>
      <c r="P14" s="56"/>
      <c r="Q14" s="56"/>
    </row>
    <row r="15" spans="2:17" ht="18" thickTop="1" x14ac:dyDescent="0.7">
      <c r="B15" s="7" t="s">
        <v>1</v>
      </c>
      <c r="C15" s="38"/>
      <c r="D15" s="36">
        <v>-33000</v>
      </c>
      <c r="E15" s="50" t="s">
        <v>19</v>
      </c>
      <c r="F15" s="43">
        <f>IF($D$2&gt;=1000000,0,-5500)</f>
        <v>0</v>
      </c>
      <c r="G15" s="26">
        <f>D15-F15</f>
        <v>-33000</v>
      </c>
      <c r="I15" s="60" t="s">
        <v>23</v>
      </c>
      <c r="J15" s="61">
        <v>0</v>
      </c>
      <c r="K15" s="61">
        <v>100000</v>
      </c>
      <c r="L15" s="61">
        <v>990000</v>
      </c>
      <c r="M15" s="61">
        <v>1000000</v>
      </c>
      <c r="N15" s="61">
        <v>2990000</v>
      </c>
      <c r="O15" s="61">
        <v>3000000</v>
      </c>
      <c r="P15" s="61">
        <v>4990000</v>
      </c>
      <c r="Q15" s="61">
        <v>5000000</v>
      </c>
    </row>
    <row r="16" spans="2:17" ht="19.149999999999999" x14ac:dyDescent="0.7">
      <c r="B16" s="7" t="s">
        <v>15</v>
      </c>
      <c r="C16" s="39">
        <f>IF($D$2&gt;=5000000,0.03,IF($D$2&gt;=3000000,0.02,0.01))</f>
        <v>0.01</v>
      </c>
      <c r="D16" s="36">
        <f>IF(C16*$F$2&gt;=36000,36000,C16*$F$2)</f>
        <v>12000</v>
      </c>
      <c r="E16" s="46">
        <f>IF($D$2&gt;=1000000,0.01,IF($D$2&gt;=100000,0.0075,0))</f>
        <v>0.01</v>
      </c>
      <c r="F16" s="43">
        <f>E16*$F$2</f>
        <v>12000</v>
      </c>
      <c r="G16" s="26">
        <f t="shared" ref="G16:G18" si="1">D16-F16</f>
        <v>0</v>
      </c>
      <c r="I16" s="54" t="s">
        <v>28</v>
      </c>
      <c r="J16" s="55">
        <v>0</v>
      </c>
      <c r="K16" s="59">
        <v>3500</v>
      </c>
      <c r="L16" s="59">
        <v>7950</v>
      </c>
      <c r="M16" s="55">
        <v>8000</v>
      </c>
      <c r="N16" s="55">
        <v>17950</v>
      </c>
      <c r="O16" s="55">
        <v>18000</v>
      </c>
      <c r="P16" s="55">
        <v>27950</v>
      </c>
      <c r="Q16" s="55">
        <v>26800</v>
      </c>
    </row>
    <row r="17" spans="2:17" x14ac:dyDescent="0.7">
      <c r="B17" s="7" t="s">
        <v>3</v>
      </c>
      <c r="C17" s="39">
        <v>0.01</v>
      </c>
      <c r="D17" s="36">
        <f>C17*$D$2</f>
        <v>10000</v>
      </c>
      <c r="E17" s="47">
        <v>5.0000000000000001E-3</v>
      </c>
      <c r="F17" s="43">
        <f>E17*$D$2</f>
        <v>5000</v>
      </c>
      <c r="G17" s="26">
        <f t="shared" si="1"/>
        <v>5000</v>
      </c>
      <c r="I17" s="54" t="s">
        <v>0</v>
      </c>
      <c r="J17" s="62">
        <v>-5500</v>
      </c>
      <c r="K17" s="62">
        <v>-500</v>
      </c>
      <c r="L17" s="62">
        <v>3950</v>
      </c>
      <c r="M17" s="59">
        <v>21000</v>
      </c>
      <c r="N17" s="59">
        <v>30950</v>
      </c>
      <c r="O17" s="55">
        <v>31000</v>
      </c>
      <c r="P17" s="55">
        <v>40950</v>
      </c>
      <c r="Q17" s="55">
        <v>41000</v>
      </c>
    </row>
    <row r="18" spans="2:17" x14ac:dyDescent="0.7">
      <c r="B18" s="7" t="s">
        <v>9</v>
      </c>
      <c r="C18" s="40" t="s">
        <v>20</v>
      </c>
      <c r="D18" s="36">
        <f>IF(ROUNDDOWN($D$2/1000000,0)*10000&gt;=40000,40000,ROUNDDOWN($D$2/1000000,0)*10000)</f>
        <v>10000</v>
      </c>
      <c r="E18" s="48"/>
      <c r="F18" s="43">
        <f>IF($D$2&gt;=1000000,10000,0)</f>
        <v>10000</v>
      </c>
      <c r="G18" s="26">
        <f t="shared" si="1"/>
        <v>0</v>
      </c>
      <c r="I18" s="54" t="s">
        <v>22</v>
      </c>
      <c r="J18" s="55">
        <v>-27000</v>
      </c>
      <c r="K18" s="55">
        <v>-26000</v>
      </c>
      <c r="L18" s="55">
        <v>-17100</v>
      </c>
      <c r="M18" s="55">
        <v>-7000</v>
      </c>
      <c r="N18" s="55">
        <v>22900</v>
      </c>
      <c r="O18" s="59">
        <v>39000</v>
      </c>
      <c r="P18" s="59">
        <v>68900</v>
      </c>
      <c r="Q18" s="59">
        <v>75000</v>
      </c>
    </row>
    <row r="19" spans="2:17" x14ac:dyDescent="0.7">
      <c r="B19" s="19" t="s">
        <v>5</v>
      </c>
      <c r="C19" s="41"/>
      <c r="D19" s="37">
        <f>SUM(D15:D18)</f>
        <v>-1000</v>
      </c>
      <c r="E19" s="49"/>
      <c r="F19" s="44">
        <f>SUM(F15:F18)</f>
        <v>27000</v>
      </c>
      <c r="G19" s="27">
        <f>D19-F19</f>
        <v>-28000</v>
      </c>
      <c r="I19" s="56"/>
      <c r="J19" s="56"/>
      <c r="K19" s="56"/>
      <c r="L19" s="56"/>
      <c r="M19" s="56"/>
      <c r="N19" s="56"/>
      <c r="O19" s="56"/>
      <c r="P19" s="56"/>
      <c r="Q19" s="56"/>
    </row>
    <row r="20" spans="2:17" x14ac:dyDescent="0.7">
      <c r="I20" s="56" t="s">
        <v>27</v>
      </c>
      <c r="J20" s="56"/>
      <c r="K20" s="56"/>
      <c r="L20" s="56"/>
      <c r="M20" s="56"/>
      <c r="N20" s="56"/>
      <c r="O20" s="56"/>
      <c r="P20" s="56"/>
      <c r="Q20" s="56"/>
    </row>
    <row r="21" spans="2:17" x14ac:dyDescent="0.7">
      <c r="I21" s="60" t="s">
        <v>23</v>
      </c>
      <c r="J21" s="61">
        <v>0</v>
      </c>
      <c r="K21" s="61">
        <v>100000</v>
      </c>
      <c r="L21" s="61">
        <v>990000</v>
      </c>
      <c r="M21" s="61">
        <v>1000000</v>
      </c>
      <c r="N21" s="61">
        <v>2990000</v>
      </c>
      <c r="O21" s="61">
        <v>3000000</v>
      </c>
      <c r="P21" s="61">
        <v>4990000</v>
      </c>
      <c r="Q21" s="61">
        <v>5000000</v>
      </c>
    </row>
    <row r="22" spans="2:17" x14ac:dyDescent="0.7">
      <c r="I22" s="54" t="s">
        <v>28</v>
      </c>
      <c r="J22" s="55">
        <v>0</v>
      </c>
      <c r="K22" s="59">
        <v>6500</v>
      </c>
      <c r="L22" s="59">
        <v>10950</v>
      </c>
      <c r="M22" s="55">
        <v>11000</v>
      </c>
      <c r="N22" s="55">
        <v>20950</v>
      </c>
      <c r="O22" s="55">
        <v>21000</v>
      </c>
      <c r="P22" s="55">
        <v>30950</v>
      </c>
      <c r="Q22" s="55">
        <v>31000</v>
      </c>
    </row>
    <row r="23" spans="2:17" x14ac:dyDescent="0.7">
      <c r="I23" s="54" t="s">
        <v>0</v>
      </c>
      <c r="J23" s="62">
        <v>-5500</v>
      </c>
      <c r="K23" s="62">
        <v>4000</v>
      </c>
      <c r="L23" s="62">
        <v>8450</v>
      </c>
      <c r="M23" s="59">
        <v>27000</v>
      </c>
      <c r="N23" s="59">
        <v>36950</v>
      </c>
      <c r="O23" s="55">
        <v>37000</v>
      </c>
      <c r="P23" s="55">
        <v>46950</v>
      </c>
      <c r="Q23" s="55">
        <v>47000</v>
      </c>
    </row>
    <row r="24" spans="2:17" x14ac:dyDescent="0.7">
      <c r="I24" s="54" t="s">
        <v>22</v>
      </c>
      <c r="J24" s="55">
        <v>-21000</v>
      </c>
      <c r="K24" s="55">
        <v>-20000</v>
      </c>
      <c r="L24" s="55">
        <v>-11100</v>
      </c>
      <c r="M24" s="55">
        <v>-1000</v>
      </c>
      <c r="N24" s="55">
        <v>28900</v>
      </c>
      <c r="O24" s="59">
        <v>51000</v>
      </c>
      <c r="P24" s="59">
        <v>80900</v>
      </c>
      <c r="Q24" s="59">
        <v>93000</v>
      </c>
    </row>
    <row r="25" spans="2:17" x14ac:dyDescent="0.7">
      <c r="I25" s="58"/>
      <c r="J25" s="58"/>
      <c r="K25" s="58"/>
      <c r="L25" s="58"/>
      <c r="M25" s="58"/>
      <c r="N25" s="58"/>
      <c r="O25" s="58"/>
      <c r="P25" s="58"/>
    </row>
    <row r="26" spans="2:17" x14ac:dyDescent="0.7">
      <c r="I26" s="2"/>
      <c r="J26" s="2"/>
      <c r="K26" s="2"/>
      <c r="L26" s="2"/>
      <c r="M26" s="2"/>
      <c r="N26" s="2"/>
      <c r="O26" s="2"/>
      <c r="P26" s="2"/>
    </row>
  </sheetData>
  <phoneticPr fontId="3"/>
  <hyperlinks>
    <hyperlink ref="B9" r:id="rId1" xr:uid="{0A948115-8DE0-420D-9A32-55EA4EA87720}"/>
  </hyperlinks>
  <pageMargins left="0.7" right="0.7" top="0.75" bottom="0.75" header="0.3" footer="0.3"/>
  <pageSetup paperSize="9" scale="70" orientation="portrait" r:id="rId2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72E11-988F-4C6A-B97C-CF9A939F087C}">
  <dimension ref="B1:Q24"/>
  <sheetViews>
    <sheetView showGridLines="0" zoomScale="85" zoomScaleNormal="85" zoomScaleSheetLayoutView="85" workbookViewId="0">
      <selection activeCell="F3" sqref="F3"/>
    </sheetView>
  </sheetViews>
  <sheetFormatPr defaultRowHeight="17.649999999999999" x14ac:dyDescent="0.7"/>
  <cols>
    <col min="2" max="2" width="37.8125" bestFit="1" customWidth="1"/>
    <col min="3" max="3" width="16.5" bestFit="1" customWidth="1"/>
    <col min="4" max="4" width="9.375" style="2" bestFit="1" customWidth="1"/>
    <col min="5" max="5" width="13.6875" bestFit="1" customWidth="1"/>
    <col min="6" max="6" width="9.375" style="2" bestFit="1" customWidth="1"/>
    <col min="7" max="7" width="8.3125" bestFit="1" customWidth="1"/>
    <col min="8" max="8" width="10.875" bestFit="1" customWidth="1"/>
    <col min="9" max="9" width="10.875" customWidth="1"/>
    <col min="13" max="17" width="9.9375" bestFit="1" customWidth="1"/>
  </cols>
  <sheetData>
    <row r="1" spans="2:17" x14ac:dyDescent="0.7">
      <c r="B1" s="31" t="s">
        <v>13</v>
      </c>
    </row>
    <row r="2" spans="2:17" x14ac:dyDescent="0.7">
      <c r="C2" s="3" t="s">
        <v>4</v>
      </c>
      <c r="D2" s="30">
        <v>100000</v>
      </c>
      <c r="E2" s="3" t="s">
        <v>10</v>
      </c>
      <c r="F2" s="30">
        <v>1200000</v>
      </c>
      <c r="I2" t="s">
        <v>24</v>
      </c>
    </row>
    <row r="3" spans="2:17" x14ac:dyDescent="0.7">
      <c r="C3" s="3"/>
      <c r="D3" s="29"/>
      <c r="E3" s="3"/>
      <c r="F3" s="29"/>
      <c r="I3" s="60" t="s">
        <v>23</v>
      </c>
      <c r="J3" s="61">
        <v>0</v>
      </c>
      <c r="K3" s="61">
        <v>100000</v>
      </c>
      <c r="L3" s="61">
        <v>990000</v>
      </c>
      <c r="M3" s="61">
        <v>1000000</v>
      </c>
      <c r="N3" s="61">
        <v>2990000</v>
      </c>
      <c r="O3" s="61">
        <v>3000000</v>
      </c>
      <c r="P3" s="61">
        <v>4990000</v>
      </c>
      <c r="Q3" s="61">
        <v>5000000</v>
      </c>
    </row>
    <row r="4" spans="2:17" ht="18" thickBot="1" x14ac:dyDescent="0.75">
      <c r="B4" s="24" t="s">
        <v>12</v>
      </c>
      <c r="C4" s="13" t="s">
        <v>0</v>
      </c>
      <c r="D4" s="14"/>
      <c r="E4" s="13" t="s">
        <v>18</v>
      </c>
      <c r="F4" s="14"/>
      <c r="G4" s="9" t="s">
        <v>11</v>
      </c>
      <c r="I4" s="54" t="s">
        <v>28</v>
      </c>
      <c r="J4" s="55">
        <v>0</v>
      </c>
      <c r="K4" s="59">
        <v>1100</v>
      </c>
      <c r="L4" s="59">
        <v>5550</v>
      </c>
      <c r="M4" s="55">
        <v>10100</v>
      </c>
      <c r="N4" s="55">
        <v>20050</v>
      </c>
      <c r="O4" s="55">
        <v>20100</v>
      </c>
      <c r="P4" s="55">
        <v>30050</v>
      </c>
      <c r="Q4" s="55">
        <v>30100</v>
      </c>
    </row>
    <row r="5" spans="2:17" ht="18" thickTop="1" x14ac:dyDescent="0.7">
      <c r="B5" s="7" t="s">
        <v>1</v>
      </c>
      <c r="C5" s="15"/>
      <c r="D5" s="16">
        <v>-5500</v>
      </c>
      <c r="E5" s="15"/>
      <c r="F5" s="16">
        <v>0</v>
      </c>
      <c r="G5" s="26">
        <f>D5-F5</f>
        <v>-5500</v>
      </c>
      <c r="I5" s="54" t="s">
        <v>0</v>
      </c>
      <c r="J5" s="62">
        <v>-5500</v>
      </c>
      <c r="K5" s="62">
        <v>-4100</v>
      </c>
      <c r="L5" s="62">
        <v>350</v>
      </c>
      <c r="M5" s="59">
        <v>16200</v>
      </c>
      <c r="N5" s="59">
        <v>26150</v>
      </c>
      <c r="O5" s="55">
        <v>26200</v>
      </c>
      <c r="P5" s="55">
        <v>36150</v>
      </c>
      <c r="Q5" s="55">
        <v>36200</v>
      </c>
    </row>
    <row r="6" spans="2:17" ht="19.149999999999999" x14ac:dyDescent="0.7">
      <c r="B6" s="7" t="s">
        <v>15</v>
      </c>
      <c r="C6" s="35">
        <f>IF($D$2&gt;=1000000,0.01,IF($D$2&gt;=100000,0.0075,0))</f>
        <v>7.4999999999999997E-3</v>
      </c>
      <c r="D6" s="16">
        <f>C6*$F$2</f>
        <v>9000</v>
      </c>
      <c r="E6" s="35">
        <f>IF($D$2&gt;=100000,0.005,0)</f>
        <v>5.0000000000000001E-3</v>
      </c>
      <c r="F6" s="16">
        <f>E6*$F$2</f>
        <v>6000</v>
      </c>
      <c r="G6" s="26">
        <f t="shared" ref="G6:G8" si="0">D6-F6</f>
        <v>3000</v>
      </c>
      <c r="I6" s="54" t="s">
        <v>22</v>
      </c>
      <c r="J6" s="55">
        <v>-31800</v>
      </c>
      <c r="K6" s="55">
        <v>-30800</v>
      </c>
      <c r="L6" s="55">
        <v>-21900</v>
      </c>
      <c r="M6" s="55">
        <v>-11800</v>
      </c>
      <c r="N6" s="55">
        <v>18100</v>
      </c>
      <c r="O6" s="59">
        <v>29400</v>
      </c>
      <c r="P6" s="59">
        <v>59300</v>
      </c>
      <c r="Q6" s="59">
        <v>60600</v>
      </c>
    </row>
    <row r="7" spans="2:17" x14ac:dyDescent="0.7">
      <c r="B7" s="7" t="s">
        <v>3</v>
      </c>
      <c r="C7" s="25">
        <v>5.0000000000000001E-3</v>
      </c>
      <c r="D7" s="16">
        <f>C7*$D$2</f>
        <v>500</v>
      </c>
      <c r="E7" s="25">
        <v>5.0000000000000001E-3</v>
      </c>
      <c r="F7" s="16">
        <f>E7*$D$2</f>
        <v>500</v>
      </c>
      <c r="G7" s="26">
        <f t="shared" si="0"/>
        <v>0</v>
      </c>
      <c r="I7" s="56"/>
      <c r="J7" s="56"/>
      <c r="K7" s="57"/>
      <c r="L7" s="58"/>
      <c r="M7" s="58"/>
      <c r="N7" s="57"/>
      <c r="O7" s="57"/>
      <c r="P7" s="58"/>
      <c r="Q7" s="58"/>
    </row>
    <row r="8" spans="2:17" x14ac:dyDescent="0.7">
      <c r="B8" s="34" t="s">
        <v>8</v>
      </c>
      <c r="C8" s="15"/>
      <c r="D8" s="16">
        <v>5100</v>
      </c>
      <c r="E8" s="15"/>
      <c r="F8" s="16">
        <v>3300</v>
      </c>
      <c r="G8" s="26">
        <f t="shared" si="0"/>
        <v>1800</v>
      </c>
      <c r="I8" s="56" t="s">
        <v>25</v>
      </c>
      <c r="J8" s="56"/>
      <c r="K8" s="56"/>
      <c r="L8" s="56"/>
      <c r="M8" s="56"/>
      <c r="N8" s="56"/>
      <c r="O8" s="56"/>
      <c r="P8" s="56"/>
      <c r="Q8" s="56"/>
    </row>
    <row r="9" spans="2:17" x14ac:dyDescent="0.7">
      <c r="B9" s="19" t="s">
        <v>5</v>
      </c>
      <c r="C9" s="22"/>
      <c r="D9" s="23">
        <f>SUM(D5:D8)</f>
        <v>9100</v>
      </c>
      <c r="E9" s="22"/>
      <c r="F9" s="23">
        <f>SUM(F5:F8)</f>
        <v>9800</v>
      </c>
      <c r="G9" s="27">
        <f>D9-F9</f>
        <v>-700</v>
      </c>
      <c r="I9" s="60" t="s">
        <v>23</v>
      </c>
      <c r="J9" s="61">
        <v>0</v>
      </c>
      <c r="K9" s="61">
        <v>100000</v>
      </c>
      <c r="L9" s="61">
        <v>990000</v>
      </c>
      <c r="M9" s="61">
        <v>1000000</v>
      </c>
      <c r="N9" s="61">
        <v>2990000</v>
      </c>
      <c r="O9" s="61">
        <v>3000000</v>
      </c>
      <c r="P9" s="61">
        <v>4990000</v>
      </c>
      <c r="Q9" s="61">
        <v>5000000</v>
      </c>
    </row>
    <row r="10" spans="2:17" x14ac:dyDescent="0.7">
      <c r="B10" t="s">
        <v>21</v>
      </c>
      <c r="I10" s="54" t="s">
        <v>28</v>
      </c>
      <c r="J10" s="55">
        <v>0</v>
      </c>
      <c r="K10" s="59">
        <v>2300</v>
      </c>
      <c r="L10" s="59">
        <v>6750</v>
      </c>
      <c r="M10" s="55">
        <v>6800</v>
      </c>
      <c r="N10" s="55">
        <v>16750</v>
      </c>
      <c r="O10" s="55">
        <v>16800</v>
      </c>
      <c r="P10" s="55">
        <v>26750</v>
      </c>
      <c r="Q10" s="55">
        <v>26800</v>
      </c>
    </row>
    <row r="11" spans="2:17" x14ac:dyDescent="0.7">
      <c r="B11" t="s">
        <v>14</v>
      </c>
      <c r="I11" s="54" t="s">
        <v>0</v>
      </c>
      <c r="J11" s="62">
        <v>-5500</v>
      </c>
      <c r="K11" s="62">
        <v>-2300</v>
      </c>
      <c r="L11" s="62">
        <v>2150</v>
      </c>
      <c r="M11" s="59">
        <v>18600</v>
      </c>
      <c r="N11" s="59">
        <v>28550</v>
      </c>
      <c r="O11" s="55">
        <v>28600</v>
      </c>
      <c r="P11" s="55">
        <v>38550</v>
      </c>
      <c r="Q11" s="55">
        <v>38600</v>
      </c>
    </row>
    <row r="12" spans="2:17" x14ac:dyDescent="0.7">
      <c r="I12" s="54" t="s">
        <v>22</v>
      </c>
      <c r="J12" s="55">
        <v>-29400</v>
      </c>
      <c r="K12" s="55">
        <v>-28400</v>
      </c>
      <c r="L12" s="55">
        <v>-19500</v>
      </c>
      <c r="M12" s="55">
        <v>-9400</v>
      </c>
      <c r="N12" s="55">
        <v>20500</v>
      </c>
      <c r="O12" s="59">
        <v>34200</v>
      </c>
      <c r="P12" s="59">
        <v>64100</v>
      </c>
      <c r="Q12" s="59">
        <v>67800</v>
      </c>
    </row>
    <row r="13" spans="2:17" ht="18" thickBot="1" x14ac:dyDescent="0.75">
      <c r="B13" s="24" t="s">
        <v>2</v>
      </c>
      <c r="C13" s="13" t="s">
        <v>0</v>
      </c>
      <c r="D13" s="14"/>
      <c r="E13" s="13" t="s">
        <v>18</v>
      </c>
      <c r="F13" s="14"/>
      <c r="G13" s="9" t="s">
        <v>11</v>
      </c>
      <c r="I13" s="56"/>
      <c r="J13" s="56"/>
      <c r="K13" s="56"/>
      <c r="L13" s="56"/>
      <c r="M13" s="56"/>
      <c r="N13" s="56"/>
      <c r="O13" s="56"/>
      <c r="P13" s="56"/>
      <c r="Q13" s="56"/>
    </row>
    <row r="14" spans="2:17" ht="18" thickTop="1" x14ac:dyDescent="0.7">
      <c r="B14" s="7" t="s">
        <v>1</v>
      </c>
      <c r="C14" s="51" t="s">
        <v>19</v>
      </c>
      <c r="D14" s="43">
        <f>IF(D2&gt;=1000000,0,-5500)</f>
        <v>-5500</v>
      </c>
      <c r="E14" s="28"/>
      <c r="F14" s="16">
        <v>0</v>
      </c>
      <c r="G14" s="26">
        <f>D14-F14</f>
        <v>-5500</v>
      </c>
      <c r="I14" s="56" t="s">
        <v>26</v>
      </c>
      <c r="J14" s="56"/>
      <c r="K14" s="56"/>
      <c r="L14" s="56"/>
      <c r="M14" s="56"/>
      <c r="N14" s="56"/>
      <c r="O14" s="56"/>
      <c r="P14" s="56"/>
      <c r="Q14" s="56"/>
    </row>
    <row r="15" spans="2:17" ht="19.149999999999999" x14ac:dyDescent="0.7">
      <c r="B15" s="7" t="s">
        <v>15</v>
      </c>
      <c r="C15" s="53">
        <f>IF($D$2&gt;=1000000,0.01,IF($D$2&gt;=100000,0.0075,0))</f>
        <v>7.4999999999999997E-3</v>
      </c>
      <c r="D15" s="43">
        <f>C15*$F$2</f>
        <v>9000</v>
      </c>
      <c r="E15" s="35">
        <f>IF($D$2&gt;=100000,0.005,0)</f>
        <v>5.0000000000000001E-3</v>
      </c>
      <c r="F15" s="16">
        <f>E15*$F$2</f>
        <v>6000</v>
      </c>
      <c r="G15" s="26">
        <f t="shared" ref="G15:G17" si="1">D15-F15</f>
        <v>3000</v>
      </c>
      <c r="I15" s="60" t="s">
        <v>23</v>
      </c>
      <c r="J15" s="61">
        <v>0</v>
      </c>
      <c r="K15" s="61">
        <v>100000</v>
      </c>
      <c r="L15" s="61">
        <v>990000</v>
      </c>
      <c r="M15" s="61">
        <v>1000000</v>
      </c>
      <c r="N15" s="61">
        <v>2990000</v>
      </c>
      <c r="O15" s="61">
        <v>3000000</v>
      </c>
      <c r="P15" s="61">
        <v>4990000</v>
      </c>
      <c r="Q15" s="61">
        <v>5000000</v>
      </c>
    </row>
    <row r="16" spans="2:17" x14ac:dyDescent="0.7">
      <c r="B16" s="7" t="s">
        <v>3</v>
      </c>
      <c r="C16" s="52">
        <v>5.0000000000000001E-3</v>
      </c>
      <c r="D16" s="43">
        <f>C16*$D$2</f>
        <v>500</v>
      </c>
      <c r="E16" s="25">
        <v>5.0000000000000001E-3</v>
      </c>
      <c r="F16" s="16">
        <f>E16*$D$2</f>
        <v>500</v>
      </c>
      <c r="G16" s="26">
        <f t="shared" si="1"/>
        <v>0</v>
      </c>
      <c r="I16" s="54" t="s">
        <v>28</v>
      </c>
      <c r="J16" s="55">
        <v>0</v>
      </c>
      <c r="K16" s="59">
        <v>3500</v>
      </c>
      <c r="L16" s="59">
        <v>7950</v>
      </c>
      <c r="M16" s="55">
        <v>8000</v>
      </c>
      <c r="N16" s="55">
        <v>17950</v>
      </c>
      <c r="O16" s="55">
        <v>18000</v>
      </c>
      <c r="P16" s="55">
        <v>27950</v>
      </c>
      <c r="Q16" s="55">
        <v>26800</v>
      </c>
    </row>
    <row r="17" spans="2:17" x14ac:dyDescent="0.7">
      <c r="B17" s="7" t="s">
        <v>9</v>
      </c>
      <c r="C17" s="40" t="s">
        <v>20</v>
      </c>
      <c r="D17" s="43">
        <f>IF($D$2&gt;=1000000,10000,0)</f>
        <v>0</v>
      </c>
      <c r="E17" s="15"/>
      <c r="F17" s="16"/>
      <c r="G17" s="26">
        <f t="shared" si="1"/>
        <v>0</v>
      </c>
      <c r="I17" s="54" t="s">
        <v>0</v>
      </c>
      <c r="J17" s="62">
        <v>-5500</v>
      </c>
      <c r="K17" s="62">
        <v>-500</v>
      </c>
      <c r="L17" s="62">
        <v>3950</v>
      </c>
      <c r="M17" s="59">
        <v>21000</v>
      </c>
      <c r="N17" s="59">
        <v>30950</v>
      </c>
      <c r="O17" s="55">
        <v>31000</v>
      </c>
      <c r="P17" s="55">
        <v>40950</v>
      </c>
      <c r="Q17" s="55">
        <v>41000</v>
      </c>
    </row>
    <row r="18" spans="2:17" x14ac:dyDescent="0.7">
      <c r="B18" s="19" t="s">
        <v>5</v>
      </c>
      <c r="C18" s="41"/>
      <c r="D18" s="44">
        <f>SUM(D14:D17)</f>
        <v>4000</v>
      </c>
      <c r="E18" s="22"/>
      <c r="F18" s="23">
        <f>SUM(F14:F17)</f>
        <v>6500</v>
      </c>
      <c r="G18" s="27">
        <f>D18-F18</f>
        <v>-2500</v>
      </c>
      <c r="I18" s="54" t="s">
        <v>22</v>
      </c>
      <c r="J18" s="55">
        <v>-27000</v>
      </c>
      <c r="K18" s="55">
        <v>-26000</v>
      </c>
      <c r="L18" s="55">
        <v>-17100</v>
      </c>
      <c r="M18" s="55">
        <v>-7000</v>
      </c>
      <c r="N18" s="55">
        <v>22900</v>
      </c>
      <c r="O18" s="59">
        <v>39000</v>
      </c>
      <c r="P18" s="59">
        <v>68900</v>
      </c>
      <c r="Q18" s="59">
        <v>75000</v>
      </c>
    </row>
    <row r="19" spans="2:17" x14ac:dyDescent="0.7">
      <c r="I19" s="56"/>
      <c r="J19" s="56"/>
      <c r="K19" s="56"/>
      <c r="L19" s="56"/>
      <c r="M19" s="56"/>
      <c r="N19" s="56"/>
      <c r="O19" s="56"/>
      <c r="P19" s="56"/>
      <c r="Q19" s="56"/>
    </row>
    <row r="20" spans="2:17" x14ac:dyDescent="0.7">
      <c r="I20" s="56" t="s">
        <v>27</v>
      </c>
      <c r="J20" s="56"/>
      <c r="K20" s="56"/>
      <c r="L20" s="56"/>
      <c r="M20" s="56"/>
      <c r="N20" s="56"/>
      <c r="O20" s="56"/>
      <c r="P20" s="56"/>
      <c r="Q20" s="56"/>
    </row>
    <row r="21" spans="2:17" x14ac:dyDescent="0.7">
      <c r="I21" s="60" t="s">
        <v>23</v>
      </c>
      <c r="J21" s="61">
        <v>0</v>
      </c>
      <c r="K21" s="61">
        <v>100000</v>
      </c>
      <c r="L21" s="61">
        <v>990000</v>
      </c>
      <c r="M21" s="61">
        <v>1000000</v>
      </c>
      <c r="N21" s="61">
        <v>2990000</v>
      </c>
      <c r="O21" s="61">
        <v>3000000</v>
      </c>
      <c r="P21" s="61">
        <v>4990000</v>
      </c>
      <c r="Q21" s="61">
        <v>5000000</v>
      </c>
    </row>
    <row r="22" spans="2:17" x14ac:dyDescent="0.7">
      <c r="I22" s="54" t="s">
        <v>28</v>
      </c>
      <c r="J22" s="55">
        <v>0</v>
      </c>
      <c r="K22" s="59">
        <v>6500</v>
      </c>
      <c r="L22" s="59">
        <v>10950</v>
      </c>
      <c r="M22" s="55">
        <v>11000</v>
      </c>
      <c r="N22" s="55">
        <v>20950</v>
      </c>
      <c r="O22" s="55">
        <v>21000</v>
      </c>
      <c r="P22" s="55">
        <v>30950</v>
      </c>
      <c r="Q22" s="55">
        <v>31000</v>
      </c>
    </row>
    <row r="23" spans="2:17" x14ac:dyDescent="0.7">
      <c r="I23" s="54" t="s">
        <v>0</v>
      </c>
      <c r="J23" s="62">
        <v>-5500</v>
      </c>
      <c r="K23" s="62">
        <v>4000</v>
      </c>
      <c r="L23" s="62">
        <v>8450</v>
      </c>
      <c r="M23" s="59">
        <v>27000</v>
      </c>
      <c r="N23" s="59">
        <v>36950</v>
      </c>
      <c r="O23" s="55">
        <v>37000</v>
      </c>
      <c r="P23" s="55">
        <v>46950</v>
      </c>
      <c r="Q23" s="55">
        <v>47000</v>
      </c>
    </row>
    <row r="24" spans="2:17" x14ac:dyDescent="0.7">
      <c r="I24" s="54" t="s">
        <v>22</v>
      </c>
      <c r="J24" s="55">
        <v>-21000</v>
      </c>
      <c r="K24" s="55">
        <v>-20000</v>
      </c>
      <c r="L24" s="55">
        <v>-11100</v>
      </c>
      <c r="M24" s="55">
        <v>-1000</v>
      </c>
      <c r="N24" s="55">
        <v>28900</v>
      </c>
      <c r="O24" s="59">
        <v>51000</v>
      </c>
      <c r="P24" s="59">
        <v>80900</v>
      </c>
      <c r="Q24" s="59">
        <v>93000</v>
      </c>
    </row>
  </sheetData>
  <phoneticPr fontId="3"/>
  <hyperlinks>
    <hyperlink ref="B8" r:id="rId1" xr:uid="{AC9A48F2-04BF-4FA9-97ED-A94E840AC982}"/>
  </hyperlinks>
  <pageMargins left="0.7" right="0.7" top="0.75" bottom="0.75" header="0.3" footer="0.3"/>
  <pageSetup paperSize="9" scale="70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SMBCﾌﾟﾗﾁﾅﾌﾟﾘﾌｧｰﾄﾞ(202410まで)</vt:lpstr>
      <vt:lpstr>SMBCゴールド(202410まで)</vt:lpstr>
      <vt:lpstr>SMBCﾌﾟﾗﾁﾅﾌﾟﾘﾌｧｰﾄﾞ (202411以降)</vt:lpstr>
      <vt:lpstr>SMBCゴールド (202411以降)</vt:lpstr>
      <vt:lpstr>'SMBCゴールド (202411以降)'!Print_Area</vt:lpstr>
      <vt:lpstr>'SMBCゴールド(202410まで)'!Print_Area</vt:lpstr>
      <vt:lpstr>'SMBCﾌﾟﾗﾁﾅﾌﾟﾘﾌｧｰﾄﾞ (202411以降)'!Print_Area</vt:lpstr>
      <vt:lpstr>'SMBCﾌﾟﾗﾁﾅﾌﾟﾘﾌｧｰﾄﾞ(202410まで)'!Print_Area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けんち</dc:creator>
  <cp:lastModifiedBy>謙一 後藤</cp:lastModifiedBy>
  <cp:lastPrinted>2022-12-22T13:26:52Z</cp:lastPrinted>
  <dcterms:created xsi:type="dcterms:W3CDTF">2022-12-22T11:26:29Z</dcterms:created>
  <dcterms:modified xsi:type="dcterms:W3CDTF">2024-03-26T13:59:33Z</dcterms:modified>
</cp:coreProperties>
</file>