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1g\Desktop\ブログ素材\"/>
    </mc:Choice>
  </mc:AlternateContent>
  <xr:revisionPtr revIDLastSave="0" documentId="13_ncr:1_{9890E510-A533-4EF7-8CA1-F1CF8E4F53A3}" xr6:coauthVersionLast="46" xr6:coauthVersionMax="46" xr10:uidLastSave="{00000000-0000-0000-0000-000000000000}"/>
  <bookViews>
    <workbookView xWindow="-108" yWindow="-108" windowWidth="23256" windowHeight="12576" firstSheet="1" activeTab="1" xr2:uid="{0810267A-0DE9-4D16-B4A3-9CC7A700B93E}"/>
  </bookViews>
  <sheets>
    <sheet name="注意事項" sheetId="1" state="hidden" r:id="rId1"/>
    <sheet name="202102ヤフショ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Q16" i="2"/>
  <c r="E16" i="2"/>
  <c r="AM15" i="2"/>
  <c r="AA15" i="2"/>
  <c r="V15" i="2"/>
  <c r="R15" i="2"/>
  <c r="Q15" i="2"/>
  <c r="S15" i="2" s="1"/>
  <c r="Y15" i="2" s="1"/>
  <c r="Z15" i="2" s="1"/>
  <c r="G15" i="2"/>
  <c r="AA14" i="2"/>
  <c r="V14" i="2"/>
  <c r="R14" i="2"/>
  <c r="Q14" i="2"/>
  <c r="S14" i="2" s="1"/>
  <c r="Y14" i="2" s="1"/>
  <c r="Z14" i="2" s="1"/>
  <c r="G14" i="2"/>
  <c r="AA13" i="2"/>
  <c r="V13" i="2"/>
  <c r="Y13" i="2" s="1"/>
  <c r="Z13" i="2" s="1"/>
  <c r="R13" i="2"/>
  <c r="G13" i="2"/>
  <c r="Q13" i="2" s="1"/>
  <c r="S13" i="2" s="1"/>
  <c r="AA12" i="2"/>
  <c r="V12" i="2"/>
  <c r="S12" i="2"/>
  <c r="Y12" i="2" s="1"/>
  <c r="Z12" i="2" s="1"/>
  <c r="R12" i="2"/>
  <c r="Q12" i="2"/>
  <c r="G12" i="2"/>
  <c r="AA11" i="2"/>
  <c r="V11" i="2"/>
  <c r="H11" i="2"/>
  <c r="R11" i="2" s="1"/>
  <c r="G11" i="2"/>
  <c r="Q11" i="2" s="1"/>
  <c r="S11" i="2" s="1"/>
  <c r="Y11" i="2" s="1"/>
  <c r="Z11" i="2" s="1"/>
  <c r="AA10" i="2"/>
  <c r="V10" i="2"/>
  <c r="H10" i="2"/>
  <c r="R10" i="2" s="1"/>
  <c r="G10" i="2"/>
  <c r="Q10" i="2" s="1"/>
  <c r="S10" i="2" s="1"/>
  <c r="Y10" i="2" s="1"/>
  <c r="Z10" i="2" s="1"/>
  <c r="AA9" i="2"/>
  <c r="V9" i="2"/>
  <c r="H9" i="2"/>
  <c r="R9" i="2" s="1"/>
  <c r="G9" i="2"/>
  <c r="Q9" i="2" s="1"/>
  <c r="S9" i="2" s="1"/>
  <c r="Y9" i="2" s="1"/>
  <c r="Z9" i="2" s="1"/>
  <c r="AA8" i="2"/>
  <c r="V8" i="2"/>
  <c r="H8" i="2"/>
  <c r="R8" i="2" s="1"/>
  <c r="G8" i="2"/>
  <c r="AK7" i="2"/>
  <c r="AA7" i="2"/>
  <c r="V7" i="2"/>
  <c r="H7" i="2"/>
  <c r="R7" i="2" s="1"/>
  <c r="G7" i="2"/>
  <c r="Q7" i="2" s="1"/>
  <c r="S7" i="2" s="1"/>
  <c r="AK6" i="2"/>
  <c r="AA6" i="2"/>
  <c r="V6" i="2"/>
  <c r="H6" i="2"/>
  <c r="R6" i="2" s="1"/>
  <c r="G6" i="2"/>
  <c r="Q6" i="2" s="1"/>
  <c r="S6" i="2" s="1"/>
  <c r="Y6" i="2" s="1"/>
  <c r="Z6" i="2" s="1"/>
  <c r="AA5" i="2"/>
  <c r="V5" i="2"/>
  <c r="R5" i="2"/>
  <c r="Q5" i="2"/>
  <c r="S5" i="2" s="1"/>
  <c r="Y5" i="2" s="1"/>
  <c r="Z5" i="2" s="1"/>
  <c r="H5" i="2"/>
  <c r="G5" i="2"/>
  <c r="AA4" i="2"/>
  <c r="V4" i="2"/>
  <c r="AK5" i="2" s="1"/>
  <c r="Q4" i="2"/>
  <c r="S4" i="2" s="1"/>
  <c r="Y4" i="2" s="1"/>
  <c r="Z4" i="2" s="1"/>
  <c r="H4" i="2"/>
  <c r="G4" i="2"/>
  <c r="F4" i="2"/>
  <c r="R4" i="2" s="1"/>
  <c r="AK3" i="2"/>
  <c r="W2" i="2"/>
  <c r="Q2" i="2"/>
  <c r="I2" i="2"/>
  <c r="H2" i="2"/>
  <c r="E2" i="2"/>
  <c r="P1" i="2"/>
  <c r="O1" i="2"/>
  <c r="M1" i="2"/>
  <c r="L1" i="2"/>
  <c r="K1" i="2"/>
  <c r="J1" i="2"/>
  <c r="S2" i="2" s="1"/>
  <c r="I1" i="2"/>
  <c r="H1" i="2"/>
  <c r="G49" i="1"/>
  <c r="G48" i="1"/>
  <c r="G47" i="1"/>
  <c r="G46" i="1"/>
  <c r="G45" i="1"/>
  <c r="G44" i="1"/>
  <c r="R43" i="1"/>
  <c r="G43" i="1"/>
  <c r="R42" i="1"/>
  <c r="G42" i="1"/>
  <c r="R41" i="1"/>
  <c r="G41" i="1"/>
  <c r="R40" i="1"/>
  <c r="G40" i="1"/>
  <c r="R39" i="1"/>
  <c r="G39" i="1"/>
  <c r="R38" i="1"/>
  <c r="G38" i="1"/>
  <c r="R37" i="1"/>
  <c r="G37" i="1"/>
  <c r="R36" i="1"/>
  <c r="R35" i="1"/>
  <c r="G35" i="1"/>
  <c r="R34" i="1"/>
  <c r="G34" i="1"/>
  <c r="G33" i="1"/>
  <c r="L32" i="1"/>
  <c r="L31" i="1"/>
  <c r="D30" i="1"/>
  <c r="G30" i="1" s="1"/>
  <c r="C30" i="1"/>
  <c r="T29" i="1"/>
  <c r="U29" i="1" s="1"/>
  <c r="S29" i="1"/>
  <c r="Q29" i="1"/>
  <c r="O29" i="1"/>
  <c r="G29" i="1"/>
  <c r="D29" i="1"/>
  <c r="C29" i="1"/>
  <c r="T28" i="1"/>
  <c r="U28" i="1" s="1"/>
  <c r="S28" i="1"/>
  <c r="Q28" i="1"/>
  <c r="O28" i="1"/>
  <c r="G28" i="1"/>
  <c r="D28" i="1"/>
  <c r="C28" i="1"/>
  <c r="T27" i="1"/>
  <c r="U27" i="1" s="1"/>
  <c r="S27" i="1"/>
  <c r="Q27" i="1"/>
  <c r="O27" i="1"/>
  <c r="G27" i="1"/>
  <c r="D27" i="1"/>
  <c r="C27" i="1"/>
  <c r="T26" i="1"/>
  <c r="U26" i="1" s="1"/>
  <c r="S26" i="1"/>
  <c r="Q26" i="1"/>
  <c r="D26" i="1"/>
  <c r="G26" i="1" s="1"/>
  <c r="C26" i="1"/>
  <c r="T25" i="1"/>
  <c r="U25" i="1" s="1"/>
  <c r="S25" i="1"/>
  <c r="Q25" i="1"/>
  <c r="O25" i="1"/>
  <c r="D25" i="1"/>
  <c r="G25" i="1" s="1"/>
  <c r="C25" i="1"/>
  <c r="T24" i="1"/>
  <c r="U24" i="1" s="1"/>
  <c r="S24" i="1"/>
  <c r="Q24" i="1"/>
  <c r="O24" i="1"/>
  <c r="D24" i="1"/>
  <c r="G24" i="1" s="1"/>
  <c r="C24" i="1"/>
  <c r="T23" i="1"/>
  <c r="U23" i="1" s="1"/>
  <c r="S23" i="1"/>
  <c r="Q23" i="1"/>
  <c r="O23" i="1"/>
  <c r="D23" i="1"/>
  <c r="G23" i="1" s="1"/>
  <c r="C23" i="1"/>
  <c r="T22" i="1"/>
  <c r="U22" i="1" s="1"/>
  <c r="S22" i="1"/>
  <c r="Q22" i="1"/>
  <c r="O22" i="1"/>
  <c r="D22" i="1"/>
  <c r="G22" i="1" s="1"/>
  <c r="C22" i="1"/>
  <c r="T21" i="1"/>
  <c r="U21" i="1" s="1"/>
  <c r="S21" i="1"/>
  <c r="Q21" i="1"/>
  <c r="O21" i="1"/>
  <c r="T20" i="1"/>
  <c r="U20" i="1" s="1"/>
  <c r="S20" i="1"/>
  <c r="Q20" i="1"/>
  <c r="O20" i="1"/>
  <c r="U19" i="1"/>
  <c r="T19" i="1"/>
  <c r="Q19" i="1"/>
  <c r="S19" i="1" s="1"/>
  <c r="O19" i="1"/>
  <c r="U18" i="1"/>
  <c r="T18" i="1"/>
  <c r="Q18" i="1"/>
  <c r="S18" i="1" s="1"/>
  <c r="O18" i="1"/>
  <c r="G18" i="1"/>
  <c r="T17" i="1"/>
  <c r="U17" i="1" s="1"/>
  <c r="S17" i="1"/>
  <c r="Q17" i="1"/>
  <c r="O17" i="1"/>
  <c r="G17" i="1"/>
  <c r="U16" i="1"/>
  <c r="T16" i="1"/>
  <c r="Q16" i="1"/>
  <c r="S16" i="1" s="1"/>
  <c r="O16" i="1"/>
  <c r="G16" i="1"/>
  <c r="T15" i="1"/>
  <c r="U15" i="1" s="1"/>
  <c r="S15" i="1"/>
  <c r="Q15" i="1"/>
  <c r="O15" i="1"/>
  <c r="G15" i="1"/>
  <c r="U14" i="1"/>
  <c r="T14" i="1"/>
  <c r="Q14" i="1"/>
  <c r="S14" i="1" s="1"/>
  <c r="O14" i="1"/>
  <c r="G14" i="1"/>
  <c r="T13" i="1"/>
  <c r="U13" i="1" s="1"/>
  <c r="S13" i="1"/>
  <c r="Q13" i="1"/>
  <c r="T12" i="1"/>
  <c r="T30" i="1" s="1"/>
  <c r="S12" i="1"/>
  <c r="Q12" i="1"/>
  <c r="O12" i="1"/>
  <c r="G12" i="1"/>
  <c r="U11" i="1"/>
  <c r="T11" i="1"/>
  <c r="Q11" i="1"/>
  <c r="Q30" i="1" s="1"/>
  <c r="G11" i="1"/>
  <c r="G10" i="1"/>
  <c r="T42" i="1" l="1"/>
  <c r="T40" i="1"/>
  <c r="T38" i="1"/>
  <c r="T36" i="1"/>
  <c r="T43" i="1"/>
  <c r="T41" i="1"/>
  <c r="T39" i="1"/>
  <c r="T37" i="1"/>
  <c r="T35" i="1"/>
  <c r="T34" i="1"/>
  <c r="AM6" i="2"/>
  <c r="Y7" i="2"/>
  <c r="Z7" i="2" s="1"/>
  <c r="Q35" i="1"/>
  <c r="Q34" i="1"/>
  <c r="Q43" i="1"/>
  <c r="Q41" i="1"/>
  <c r="Q39" i="1"/>
  <c r="Q37" i="1"/>
  <c r="Q42" i="1"/>
  <c r="Q40" i="1"/>
  <c r="Q38" i="1"/>
  <c r="Q36" i="1"/>
  <c r="R1" i="2"/>
  <c r="R2" i="2" s="1"/>
  <c r="Q8" i="2"/>
  <c r="S8" i="2" s="1"/>
  <c r="Y8" i="2" s="1"/>
  <c r="Z8" i="2" s="1"/>
  <c r="S11" i="1"/>
  <c r="S30" i="1" s="1"/>
  <c r="AM4" i="2"/>
  <c r="U12" i="1"/>
  <c r="U30" i="1" s="1"/>
  <c r="U35" i="1" l="1"/>
  <c r="U43" i="1"/>
  <c r="U41" i="1"/>
  <c r="U39" i="1"/>
  <c r="U37" i="1"/>
  <c r="U34" i="1"/>
  <c r="U42" i="1"/>
  <c r="U40" i="1"/>
  <c r="U38" i="1"/>
  <c r="U36" i="1"/>
  <c r="AK15" i="2"/>
  <c r="AK10" i="2"/>
  <c r="AK13" i="2" s="1"/>
  <c r="AK9" i="2"/>
  <c r="AK12" i="2" s="1"/>
  <c r="AK4" i="2"/>
  <c r="S34" i="1"/>
  <c r="S35" i="1"/>
  <c r="S42" i="1"/>
  <c r="S40" i="1"/>
  <c r="S38" i="1"/>
  <c r="S36" i="1"/>
  <c r="S43" i="1"/>
  <c r="S41" i="1"/>
  <c r="S39" i="1"/>
  <c r="S37" i="1"/>
  <c r="AL4" i="2" l="1"/>
  <c r="AL10" i="2"/>
  <c r="AM10" i="2" s="1"/>
  <c r="AL9" i="2"/>
  <c r="AM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8AFF361E-4462-4E38-A9A2-028ED8CDE34A}">
      <text>
        <r>
          <rPr>
            <sz val="11"/>
            <color theme="1"/>
            <rFont val="Liberation sans"/>
          </rPr>
          <t>======
ID#AAAAK-GdbjE
後藤謙一    (2020-12-19 12:16:04)
楽天プレミアムカードの
「楽天市場コース」特典
＋１倍
通常ポイント</t>
        </r>
      </text>
    </comment>
    <comment ref="N3" authorId="0" shapeId="0" xr:uid="{F6EACDB5-EA52-41D2-A115-E92A9EB88F75}">
      <text>
        <r>
          <rPr>
            <sz val="11"/>
            <color theme="1"/>
            <rFont val="Liberation sans"/>
          </rPr>
          <t>======
ID#AAAAK-Gdbjs
後藤謙一    (2020-12-19 12:16:04)
毎月1日：2倍</t>
        </r>
      </text>
    </comment>
    <comment ref="AD3" authorId="0" shapeId="0" xr:uid="{0BBDF1C0-BDE0-49F1-9C34-1DB0E6CB662B}">
      <text>
        <r>
          <rPr>
            <sz val="11"/>
            <color theme="1"/>
            <rFont val="Liberation sans"/>
          </rPr>
          <t>======
ID#AAAAK-GdbjU
後藤謙一    (2020-12-19 12:16:04)
報告したら○か×</t>
        </r>
      </text>
    </comment>
    <comment ref="AG3" authorId="0" shapeId="0" xr:uid="{625BEAF9-F8C4-420A-A38D-EB1AB7DB7BB6}">
      <text>
        <r>
          <rPr>
            <sz val="11"/>
            <color theme="1"/>
            <rFont val="Liberation sans"/>
          </rPr>
          <t>======
ID#AAAAK-GdbjY
後藤謙一    (2020-12-19 12:16:04)
補償申請ここから</t>
        </r>
      </text>
    </comment>
  </commentList>
</comments>
</file>

<file path=xl/sharedStrings.xml><?xml version="1.0" encoding="utf-8"?>
<sst xmlns="http://schemas.openxmlformats.org/spreadsheetml/2006/main" count="220" uniqueCount="137">
  <si>
    <t>計算シート（元）を　シートコピーして　月毎のシートとして使用すること　　</t>
  </si>
  <si>
    <t>本Ｅｘｃｅｌシート、ブックの利用に直接起因し、また関連して発生するトラブル、損害等について</t>
  </si>
  <si>
    <t>ＳＰＵは月毎に変わるため</t>
  </si>
  <si>
    <t>上限額は月毎で計算するため</t>
  </si>
  <si>
    <t>著作者は如何なる責任も負わず、賠償義務も一切負わない。</t>
  </si>
  <si>
    <t>記載内容、計算式の無謬性は保証されない。最新の内容であることも保証されない。</t>
  </si>
  <si>
    <t>小まめに上書き保存すること　　クラウドや外付けにリビジョンをコピーすること</t>
  </si>
  <si>
    <t>上記を承諾する限りに於いて、自由に利用、コピー、再配布してよいものとする。</t>
  </si>
  <si>
    <t>Excel や Windows は突然クラッシュする。　ＰＣは突然壊れる。　</t>
  </si>
  <si>
    <t>間違い指摘、改訂情報、改善要望等を拒むものではない。</t>
  </si>
  <si>
    <t>自分のデータを守るのは自分だけ。</t>
  </si>
  <si>
    <t>50万以下</t>
  </si>
  <si>
    <t>50万超える</t>
  </si>
  <si>
    <t>上限</t>
  </si>
  <si>
    <t>上限購入額</t>
  </si>
  <si>
    <t>ダイヤモンド会員</t>
  </si>
  <si>
    <t>支払方法</t>
  </si>
  <si>
    <t>先エントリー</t>
  </si>
  <si>
    <t>勝ったら倍</t>
  </si>
  <si>
    <t>pt</t>
  </si>
  <si>
    <t>ＳＰＵ</t>
  </si>
  <si>
    <t>倍率</t>
  </si>
  <si>
    <t>上限ｐｔ</t>
  </si>
  <si>
    <t>購入上限</t>
  </si>
  <si>
    <t>達成状況</t>
  </si>
  <si>
    <t>カード</t>
  </si>
  <si>
    <t>ポイントNG</t>
  </si>
  <si>
    <t>ポイント</t>
  </si>
  <si>
    <t>３９キャンペーン</t>
  </si>
  <si>
    <t>会員</t>
  </si>
  <si>
    <t>なし</t>
  </si>
  <si>
    <t>-</t>
  </si>
  <si>
    <t>○</t>
  </si>
  <si>
    <t>ワンダフルデー</t>
  </si>
  <si>
    <t>モバイル</t>
  </si>
  <si>
    <t>ノーマル</t>
  </si>
  <si>
    <t>×</t>
  </si>
  <si>
    <t>後でもOK</t>
  </si>
  <si>
    <t>５と０</t>
  </si>
  <si>
    <t>ゴールド</t>
  </si>
  <si>
    <t>カード変倍</t>
  </si>
  <si>
    <t>プレミアム</t>
  </si>
  <si>
    <t>変倍</t>
  </si>
  <si>
    <t>銀行＋カード</t>
  </si>
  <si>
    <t>保険＋カード</t>
  </si>
  <si>
    <t>でんき</t>
  </si>
  <si>
    <t>証券</t>
  </si>
  <si>
    <t>店舗数</t>
    <rPh sb="0" eb="3">
      <t>テンポスウ</t>
    </rPh>
    <phoneticPr fontId="2"/>
  </si>
  <si>
    <t>ポイント倍率</t>
  </si>
  <si>
    <t>ポイント付与％</t>
    <rPh sb="4" eb="6">
      <t>フヨ</t>
    </rPh>
    <phoneticPr fontId="2"/>
  </si>
  <si>
    <t>アプリ</t>
  </si>
  <si>
    <t>TV</t>
  </si>
  <si>
    <t>Pasha</t>
  </si>
  <si>
    <t>ブックス</t>
  </si>
  <si>
    <t>Kobo</t>
  </si>
  <si>
    <t>ファッション</t>
  </si>
  <si>
    <t>ひかり</t>
  </si>
  <si>
    <t>トラベル</t>
  </si>
  <si>
    <t>ビューティ</t>
  </si>
  <si>
    <t>超えると</t>
  </si>
  <si>
    <t>SPU低下</t>
  </si>
  <si>
    <t>　ポイント払いすると</t>
  </si>
  <si>
    <t>仕入れ額</t>
  </si>
  <si>
    <t>付与額</t>
  </si>
  <si>
    <t>カード50まで</t>
  </si>
  <si>
    <t>ポイント50まで</t>
  </si>
  <si>
    <t>カード50超</t>
  </si>
  <si>
    <t>ポイント50超</t>
  </si>
  <si>
    <t>＜郵便局受取対象店舗＞</t>
  </si>
  <si>
    <t>測定の森 楽天市場店</t>
  </si>
  <si>
    <t>楽天ブックス</t>
  </si>
  <si>
    <t>カメラ・レンズ・家電のDigiMart</t>
  </si>
  <si>
    <t>スーパーセール</t>
  </si>
  <si>
    <t>ポイントバック祭り</t>
  </si>
  <si>
    <t>大感謝祭</t>
  </si>
  <si>
    <t>基本</t>
  </si>
  <si>
    <t>ヤフショ残額</t>
    <rPh sb="4" eb="5">
      <t>ノコ</t>
    </rPh>
    <rPh sb="5" eb="6">
      <t>ガク</t>
    </rPh>
    <phoneticPr fontId="2"/>
  </si>
  <si>
    <t>Payモール残額</t>
    <rPh sb="6" eb="7">
      <t>ノコ</t>
    </rPh>
    <rPh sb="7" eb="8">
      <t>ガク</t>
    </rPh>
    <phoneticPr fontId="2"/>
  </si>
  <si>
    <t>トータルJUMBO</t>
  </si>
  <si>
    <t>限度額⇒</t>
  </si>
  <si>
    <t>(12.5万まで)</t>
    <phoneticPr fontId="2"/>
  </si>
  <si>
    <t>(30万まで)</t>
  </si>
  <si>
    <t>(10万まで)</t>
  </si>
  <si>
    <t>(150万まで)</t>
    <phoneticPr fontId="2"/>
  </si>
  <si>
    <t>(5万まで)</t>
  </si>
  <si>
    <t>(20万まで)</t>
  </si>
  <si>
    <t>自動計算まとめ</t>
  </si>
  <si>
    <t>ショップ</t>
  </si>
  <si>
    <t>品物</t>
  </si>
  <si>
    <t>元値</t>
  </si>
  <si>
    <t>個数</t>
  </si>
  <si>
    <t>マラソン用</t>
  </si>
  <si>
    <t>クーポン込</t>
  </si>
  <si>
    <t>Step</t>
  </si>
  <si>
    <t>マラソン・
ポイントバック</t>
  </si>
  <si>
    <t>プレアワー
日曜日</t>
    <rPh sb="6" eb="9">
      <t>ニチヨウビ</t>
    </rPh>
    <phoneticPr fontId="2"/>
  </si>
  <si>
    <t>PayPay
モール</t>
  </si>
  <si>
    <t>5の付く日</t>
    <rPh sb="2" eb="3">
      <t>ツ</t>
    </rPh>
    <rPh sb="4" eb="5">
      <t>ヒ</t>
    </rPh>
    <phoneticPr fontId="2"/>
  </si>
  <si>
    <t>倍！倍！
ストア</t>
    <rPh sb="0" eb="1">
      <t>バイ</t>
    </rPh>
    <rPh sb="2" eb="3">
      <t>バイ</t>
    </rPh>
    <phoneticPr fontId="2"/>
  </si>
  <si>
    <t>pay残高</t>
  </si>
  <si>
    <t>初月</t>
  </si>
  <si>
    <t>Tポイント</t>
  </si>
  <si>
    <t>Pサイト</t>
  </si>
  <si>
    <t>pボーナス
Tポイント
経由サイト</t>
  </si>
  <si>
    <t>マラソン再掲(参考)</t>
  </si>
  <si>
    <t>原価</t>
  </si>
  <si>
    <t>売値</t>
  </si>
  <si>
    <t>販売日</t>
  </si>
  <si>
    <t>売値
（見込み）</t>
  </si>
  <si>
    <t>送料
（見込み）</t>
  </si>
  <si>
    <t>粗利益</t>
  </si>
  <si>
    <t>仮定計算用</t>
  </si>
  <si>
    <t>1個あたり
利益率</t>
  </si>
  <si>
    <t>備考</t>
  </si>
  <si>
    <t>到着日</t>
  </si>
  <si>
    <t>シュリンク報告</t>
  </si>
  <si>
    <t>じゅびえ</t>
  </si>
  <si>
    <t>raku-kei</t>
  </si>
  <si>
    <t>購入履歴</t>
  </si>
  <si>
    <t>ポイント確認</t>
  </si>
  <si>
    <t>仕入値</t>
  </si>
  <si>
    <t>収入</t>
  </si>
  <si>
    <t>支出</t>
  </si>
  <si>
    <t>ポイントバック</t>
  </si>
  <si>
    <t>売上</t>
  </si>
  <si>
    <t>現金支出</t>
  </si>
  <si>
    <t>経費</t>
  </si>
  <si>
    <t>自己消費</t>
  </si>
  <si>
    <t>計算式チェック(0ならOK)</t>
  </si>
  <si>
    <t>収益計算(自己消費含む)</t>
  </si>
  <si>
    <t>収益計算(自己消費除く)</t>
  </si>
  <si>
    <t>トータル利益率(自己消費含む)</t>
  </si>
  <si>
    <t>トータル利益率(自己消費除く)</t>
  </si>
  <si>
    <t>現時点利益仮定</t>
  </si>
  <si>
    <t>在庫利益見込み</t>
  </si>
  <si>
    <t>ヤフショせどり</t>
    <phoneticPr fontId="2"/>
  </si>
  <si>
    <t>JUMBO
Pバック
(マイナス表記)</t>
    <rPh sb="16" eb="18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</si>
</sst>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_ * #,##0_ ;_ * \-#,##0_ ;_ * &quot;-&quot;??_ ;_ @_ "/>
    <numFmt numFmtId="177" formatCode="[$¥-411]#,##0_);[Red]\([$¥-411]#,##0\)"/>
    <numFmt numFmtId="178" formatCode="&quot;+ &quot;0%"/>
    <numFmt numFmtId="179" formatCode="#,##0.0;[Red]\-#,##0.0"/>
    <numFmt numFmtId="180" formatCode="_ * #,##0&quot; 万円&quot;"/>
    <numFmt numFmtId="181" formatCode="0&quot; 店舗&quot;"/>
    <numFmt numFmtId="182" formatCode="0&quot; 倍&quot;"/>
    <numFmt numFmtId="183" formatCode="0&quot; ％&quot;"/>
    <numFmt numFmtId="184" formatCode="0.0"/>
    <numFmt numFmtId="185" formatCode="yyyy/m"/>
    <numFmt numFmtId="186" formatCode="#,##0.0"/>
    <numFmt numFmtId="187" formatCode="m/d"/>
  </numFmts>
  <fonts count="25">
    <font>
      <sz val="11"/>
      <color theme="1"/>
      <name val="Liberation sans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b/>
      <sz val="11"/>
      <color rgb="FFFF0000"/>
      <name val="Calibri"/>
      <family val="2"/>
    </font>
    <font>
      <sz val="11"/>
      <name val="Liberation sans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theme="1"/>
      <name val="Yu Gothic Medium"/>
      <family val="2"/>
      <charset val="128"/>
    </font>
    <font>
      <sz val="11"/>
      <color rgb="FFA5A5A5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6"/>
      <color theme="1"/>
      <name val="HGS創英角ｺﾞｼｯｸUB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u/>
      <sz val="10"/>
      <color theme="10"/>
      <name val="UD Digi Kyokasho N-B"/>
      <family val="1"/>
      <charset val="128"/>
    </font>
    <font>
      <u/>
      <sz val="11"/>
      <color theme="10"/>
      <name val="UD Digi Kyokasho N-B"/>
      <family val="1"/>
      <charset val="128"/>
    </font>
    <font>
      <sz val="11"/>
      <color theme="1"/>
      <name val="Arial"/>
      <family val="2"/>
    </font>
    <font>
      <b/>
      <sz val="11"/>
      <color rgb="FFC00000"/>
      <name val="Meiryo UI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rgb="FFC9211E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9CC2E5"/>
        <bgColor rgb="FF9CC2E5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D7"/>
        <bgColor rgb="FFFFFFD7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177" fontId="1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177" fontId="5" fillId="0" borderId="5" xfId="0" applyNumberFormat="1" applyFont="1" applyBorder="1" applyAlignment="1">
      <alignment horizontal="left" vertical="center"/>
    </xf>
    <xf numFmtId="178" fontId="0" fillId="0" borderId="5" xfId="0" applyNumberFormat="1" applyBorder="1" applyAlignment="1">
      <alignment horizontal="center" vertical="center"/>
    </xf>
    <xf numFmtId="176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7" fontId="1" fillId="0" borderId="1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vertical="center"/>
    </xf>
    <xf numFmtId="177" fontId="6" fillId="2" borderId="12" xfId="0" applyNumberFormat="1" applyFont="1" applyFill="1" applyBorder="1" applyAlignment="1">
      <alignment vertical="center"/>
    </xf>
    <xf numFmtId="180" fontId="6" fillId="2" borderId="15" xfId="0" applyNumberFormat="1" applyFont="1" applyFill="1" applyBorder="1" applyAlignment="1">
      <alignment vertical="center"/>
    </xf>
    <xf numFmtId="180" fontId="6" fillId="2" borderId="15" xfId="0" applyNumberFormat="1" applyFont="1" applyFill="1" applyBorder="1" applyAlignment="1">
      <alignment horizontal="center" vertical="center"/>
    </xf>
    <xf numFmtId="179" fontId="6" fillId="2" borderId="11" xfId="0" applyNumberFormat="1" applyFont="1" applyFill="1" applyBorder="1" applyAlignment="1">
      <alignment horizontal="center" vertical="center"/>
    </xf>
    <xf numFmtId="179" fontId="6" fillId="2" borderId="16" xfId="0" applyNumberFormat="1" applyFont="1" applyFill="1" applyBorder="1" applyAlignment="1">
      <alignment horizontal="center" vertical="center"/>
    </xf>
    <xf numFmtId="179" fontId="6" fillId="2" borderId="15" xfId="0" applyNumberFormat="1" applyFont="1" applyFill="1" applyBorder="1" applyAlignment="1">
      <alignment horizontal="center" vertical="center"/>
    </xf>
    <xf numFmtId="179" fontId="6" fillId="2" borderId="13" xfId="0" applyNumberFormat="1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left" vertical="center"/>
    </xf>
    <xf numFmtId="0" fontId="5" fillId="2" borderId="18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8" fontId="0" fillId="0" borderId="21" xfId="0" applyNumberFormat="1" applyBorder="1" applyAlignment="1">
      <alignment horizontal="center" vertical="center"/>
    </xf>
    <xf numFmtId="176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77" fontId="1" fillId="0" borderId="24" xfId="0" applyNumberFormat="1" applyFont="1" applyBorder="1" applyAlignment="1">
      <alignment horizontal="right" vertical="center"/>
    </xf>
    <xf numFmtId="0" fontId="7" fillId="3" borderId="25" xfId="0" applyFont="1" applyFill="1" applyBorder="1" applyAlignment="1">
      <alignment horizontal="center" vertical="center"/>
    </xf>
    <xf numFmtId="176" fontId="8" fillId="3" borderId="26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76" fontId="9" fillId="3" borderId="27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8" fontId="9" fillId="0" borderId="33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8" fontId="9" fillId="0" borderId="15" xfId="0" applyNumberFormat="1" applyFont="1" applyBorder="1" applyAlignment="1">
      <alignment horizontal="right"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176" fontId="1" fillId="4" borderId="12" xfId="0" applyNumberFormat="1" applyFont="1" applyFill="1" applyBorder="1" applyAlignment="1">
      <alignment vertical="center"/>
    </xf>
    <xf numFmtId="177" fontId="1" fillId="4" borderId="12" xfId="0" applyNumberFormat="1" applyFont="1" applyFill="1" applyBorder="1" applyAlignment="1">
      <alignment vertical="center"/>
    </xf>
    <xf numFmtId="180" fontId="1" fillId="4" borderId="15" xfId="0" applyNumberFormat="1" applyFont="1" applyFill="1" applyBorder="1" applyAlignment="1">
      <alignment vertical="center"/>
    </xf>
    <xf numFmtId="179" fontId="1" fillId="4" borderId="11" xfId="0" applyNumberFormat="1" applyFont="1" applyFill="1" applyBorder="1" applyAlignment="1">
      <alignment horizontal="center" vertical="center"/>
    </xf>
    <xf numFmtId="179" fontId="1" fillId="4" borderId="16" xfId="0" applyNumberFormat="1" applyFont="1" applyFill="1" applyBorder="1" applyAlignment="1">
      <alignment horizontal="center" vertical="center"/>
    </xf>
    <xf numFmtId="179" fontId="1" fillId="4" borderId="15" xfId="0" applyNumberFormat="1" applyFont="1" applyFill="1" applyBorder="1" applyAlignment="1">
      <alignment horizontal="center" vertical="center"/>
    </xf>
    <xf numFmtId="179" fontId="1" fillId="4" borderId="13" xfId="0" applyNumberFormat="1" applyFont="1" applyFill="1" applyBorder="1" applyAlignment="1">
      <alignment horizontal="center" vertical="center"/>
    </xf>
    <xf numFmtId="180" fontId="1" fillId="4" borderId="15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176" fontId="1" fillId="4" borderId="21" xfId="0" applyNumberFormat="1" applyFont="1" applyFill="1" applyBorder="1" applyAlignment="1">
      <alignment vertical="center"/>
    </xf>
    <xf numFmtId="177" fontId="1" fillId="4" borderId="21" xfId="0" applyNumberFormat="1" applyFont="1" applyFill="1" applyBorder="1" applyAlignment="1">
      <alignment vertical="center"/>
    </xf>
    <xf numFmtId="180" fontId="1" fillId="4" borderId="24" xfId="0" applyNumberFormat="1" applyFont="1" applyFill="1" applyBorder="1" applyAlignment="1">
      <alignment vertical="center"/>
    </xf>
    <xf numFmtId="180" fontId="1" fillId="4" borderId="24" xfId="0" applyNumberFormat="1" applyFont="1" applyFill="1" applyBorder="1" applyAlignment="1">
      <alignment horizontal="center" vertical="center"/>
    </xf>
    <xf numFmtId="179" fontId="1" fillId="4" borderId="20" xfId="0" applyNumberFormat="1" applyFont="1" applyFill="1" applyBorder="1" applyAlignment="1">
      <alignment horizontal="center" vertical="center"/>
    </xf>
    <xf numFmtId="179" fontId="1" fillId="4" borderId="34" xfId="0" applyNumberFormat="1" applyFont="1" applyFill="1" applyBorder="1" applyAlignment="1">
      <alignment horizontal="center" vertical="center"/>
    </xf>
    <xf numFmtId="179" fontId="1" fillId="4" borderId="24" xfId="0" applyNumberFormat="1" applyFont="1" applyFill="1" applyBorder="1" applyAlignment="1">
      <alignment horizontal="center" vertical="center"/>
    </xf>
    <xf numFmtId="179" fontId="1" fillId="4" borderId="22" xfId="0" applyNumberFormat="1" applyFont="1" applyFill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/>
    </xf>
    <xf numFmtId="182" fontId="8" fillId="0" borderId="21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9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80" fontId="0" fillId="2" borderId="0" xfId="0" applyNumberForma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83" fontId="1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0" borderId="0" xfId="0" applyNumberFormat="1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8" fontId="1" fillId="0" borderId="37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56" fontId="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184" fontId="12" fillId="5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2" fillId="8" borderId="0" xfId="0" applyFont="1" applyFill="1" applyAlignment="1">
      <alignment horizontal="center" vertical="center"/>
    </xf>
    <xf numFmtId="3" fontId="12" fillId="9" borderId="0" xfId="0" applyNumberFormat="1" applyFont="1" applyFill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2" fillId="8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4" fillId="2" borderId="38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5" fillId="9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5" fillId="9" borderId="38" xfId="0" applyFont="1" applyFill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56" fontId="11" fillId="2" borderId="4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 wrapText="1"/>
    </xf>
    <xf numFmtId="3" fontId="11" fillId="2" borderId="41" xfId="0" applyNumberFormat="1" applyFont="1" applyFill="1" applyBorder="1" applyAlignment="1">
      <alignment vertical="center"/>
    </xf>
    <xf numFmtId="3" fontId="11" fillId="6" borderId="41" xfId="0" applyNumberFormat="1" applyFont="1" applyFill="1" applyBorder="1" applyAlignment="1">
      <alignment vertical="center"/>
    </xf>
    <xf numFmtId="186" fontId="12" fillId="9" borderId="41" xfId="0" applyNumberFormat="1" applyFont="1" applyFill="1" applyBorder="1" applyAlignment="1">
      <alignment vertical="center"/>
    </xf>
    <xf numFmtId="186" fontId="11" fillId="2" borderId="41" xfId="0" applyNumberFormat="1" applyFont="1" applyFill="1" applyBorder="1" applyAlignment="1">
      <alignment vertical="center"/>
    </xf>
    <xf numFmtId="3" fontId="12" fillId="9" borderId="41" xfId="0" applyNumberFormat="1" applyFont="1" applyFill="1" applyBorder="1" applyAlignment="1">
      <alignment vertical="center"/>
    </xf>
    <xf numFmtId="3" fontId="18" fillId="2" borderId="41" xfId="0" applyNumberFormat="1" applyFont="1" applyFill="1" applyBorder="1" applyAlignment="1">
      <alignment vertical="center"/>
    </xf>
    <xf numFmtId="56" fontId="11" fillId="2" borderId="41" xfId="0" applyNumberFormat="1" applyFont="1" applyFill="1" applyBorder="1" applyAlignment="1">
      <alignment vertical="center"/>
    </xf>
    <xf numFmtId="3" fontId="15" fillId="9" borderId="36" xfId="0" applyNumberFormat="1" applyFont="1" applyFill="1" applyBorder="1" applyAlignment="1">
      <alignment vertical="center"/>
    </xf>
    <xf numFmtId="4" fontId="12" fillId="9" borderId="36" xfId="0" applyNumberFormat="1" applyFont="1" applyFill="1" applyBorder="1" applyAlignment="1">
      <alignment horizontal="center" vertical="center"/>
    </xf>
    <xf numFmtId="3" fontId="11" fillId="2" borderId="42" xfId="0" applyNumberFormat="1" applyFont="1" applyFill="1" applyBorder="1" applyAlignment="1">
      <alignment horizontal="center" vertical="center"/>
    </xf>
    <xf numFmtId="187" fontId="11" fillId="2" borderId="42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56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186" fontId="12" fillId="9" borderId="2" xfId="0" applyNumberFormat="1" applyFont="1" applyFill="1" applyBorder="1" applyAlignment="1">
      <alignment vertical="center"/>
    </xf>
    <xf numFmtId="186" fontId="11" fillId="2" borderId="2" xfId="0" applyNumberFormat="1" applyFont="1" applyFill="1" applyBorder="1" applyAlignment="1">
      <alignment vertical="center"/>
    </xf>
    <xf numFmtId="56" fontId="11" fillId="2" borderId="2" xfId="0" applyNumberFormat="1" applyFont="1" applyFill="1" applyBorder="1" applyAlignment="1">
      <alignment vertical="center"/>
    </xf>
    <xf numFmtId="3" fontId="12" fillId="9" borderId="2" xfId="0" applyNumberFormat="1" applyFont="1" applyFill="1" applyBorder="1" applyAlignment="1">
      <alignment vertical="center"/>
    </xf>
    <xf numFmtId="3" fontId="15" fillId="9" borderId="37" xfId="0" applyNumberFormat="1" applyFont="1" applyFill="1" applyBorder="1" applyAlignment="1">
      <alignment vertical="center"/>
    </xf>
    <xf numFmtId="4" fontId="12" fillId="9" borderId="37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14" fontId="11" fillId="2" borderId="1" xfId="0" applyNumberFormat="1" applyFont="1" applyFill="1" applyBorder="1" applyAlignment="1">
      <alignment horizontal="center" vertical="center"/>
    </xf>
    <xf numFmtId="38" fontId="11" fillId="0" borderId="37" xfId="0" applyNumberFormat="1" applyFont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186" fontId="18" fillId="2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35" xfId="0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9" fillId="0" borderId="37" xfId="0" applyFont="1" applyBorder="1" applyAlignment="1">
      <alignment vertical="center"/>
    </xf>
    <xf numFmtId="2" fontId="19" fillId="0" borderId="37" xfId="0" applyNumberFormat="1" applyFont="1" applyBorder="1" applyAlignment="1">
      <alignment vertical="center"/>
    </xf>
    <xf numFmtId="40" fontId="19" fillId="0" borderId="37" xfId="0" applyNumberFormat="1" applyFont="1" applyBorder="1" applyAlignment="1">
      <alignment vertical="center"/>
    </xf>
    <xf numFmtId="56" fontId="22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3" fontId="22" fillId="2" borderId="2" xfId="0" applyNumberFormat="1" applyFont="1" applyFill="1" applyBorder="1" applyAlignment="1">
      <alignment vertical="center"/>
    </xf>
    <xf numFmtId="186" fontId="23" fillId="9" borderId="2" xfId="0" applyNumberFormat="1" applyFont="1" applyFill="1" applyBorder="1" applyAlignment="1">
      <alignment vertical="center"/>
    </xf>
    <xf numFmtId="186" fontId="22" fillId="2" borderId="2" xfId="0" applyNumberFormat="1" applyFont="1" applyFill="1" applyBorder="1" applyAlignment="1">
      <alignment vertical="center"/>
    </xf>
    <xf numFmtId="3" fontId="23" fillId="9" borderId="2" xfId="0" applyNumberFormat="1" applyFont="1" applyFill="1" applyBorder="1" applyAlignment="1">
      <alignment vertical="center"/>
    </xf>
    <xf numFmtId="56" fontId="22" fillId="2" borderId="2" xfId="0" applyNumberFormat="1" applyFont="1" applyFill="1" applyBorder="1" applyAlignment="1">
      <alignment vertical="center"/>
    </xf>
    <xf numFmtId="3" fontId="24" fillId="9" borderId="37" xfId="0" applyNumberFormat="1" applyFont="1" applyFill="1" applyBorder="1" applyAlignment="1">
      <alignment vertical="center"/>
    </xf>
    <xf numFmtId="4" fontId="23" fillId="9" borderId="37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56" fontId="11" fillId="2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361950</xdr:colOff>
      <xdr:row>0</xdr:row>
      <xdr:rowOff>57150</xdr:rowOff>
    </xdr:from>
    <xdr:ext cx="1104900" cy="295275"/>
    <xdr:sp macro="" textlink="">
      <xdr:nvSpPr>
        <xdr:cNvPr id="2" name="Shape 12">
          <a:extLst>
            <a:ext uri="{FF2B5EF4-FFF2-40B4-BE49-F238E27FC236}">
              <a16:creationId xmlns:a16="http://schemas.microsoft.com/office/drawing/2014/main" id="{88DD0FEB-98BC-4A77-880C-D15F7A79108C}"/>
            </a:ext>
          </a:extLst>
        </xdr:cNvPr>
        <xdr:cNvSpPr txBox="1"/>
      </xdr:nvSpPr>
      <xdr:spPr>
        <a:xfrm>
          <a:off x="19434810" y="57150"/>
          <a:ext cx="1104900" cy="295275"/>
        </a:xfrm>
        <a:prstGeom prst="rect">
          <a:avLst/>
        </a:prstGeom>
        <a:solidFill>
          <a:srgbClr val="FF00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Aharoni"/>
            <a:buNone/>
          </a:pPr>
          <a:r>
            <a:rPr lang="en-US" sz="1100" b="1">
              <a:solidFill>
                <a:schemeClr val="lt1"/>
              </a:solidFill>
              <a:latin typeface="Aharoni"/>
              <a:ea typeface="Aharoni"/>
              <a:cs typeface="Aharoni"/>
              <a:sym typeface="Aharoni"/>
            </a:rPr>
            <a:t>赤枠：手入力</a:t>
          </a:r>
          <a:endParaRPr sz="1400"/>
        </a:p>
      </xdr:txBody>
    </xdr:sp>
    <xdr:clientData fLocksWithSheet="0"/>
  </xdr:oneCellAnchor>
  <xdr:oneCellAnchor>
    <xdr:from>
      <xdr:col>26</xdr:col>
      <xdr:colOff>438150</xdr:colOff>
      <xdr:row>0</xdr:row>
      <xdr:rowOff>38100</xdr:rowOff>
    </xdr:from>
    <xdr:ext cx="1228725" cy="314325"/>
    <xdr:sp macro="" textlink="">
      <xdr:nvSpPr>
        <xdr:cNvPr id="3" name="Shape 13">
          <a:extLst>
            <a:ext uri="{FF2B5EF4-FFF2-40B4-BE49-F238E27FC236}">
              <a16:creationId xmlns:a16="http://schemas.microsoft.com/office/drawing/2014/main" id="{4829FF48-8077-455A-8C2D-E993133154D6}"/>
            </a:ext>
          </a:extLst>
        </xdr:cNvPr>
        <xdr:cNvSpPr txBox="1"/>
      </xdr:nvSpPr>
      <xdr:spPr>
        <a:xfrm>
          <a:off x="21896070" y="38100"/>
          <a:ext cx="1228725" cy="314325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青枠：自動反映</a:t>
          </a:r>
          <a:endParaRPr sz="11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25</xdr:col>
      <xdr:colOff>0</xdr:colOff>
      <xdr:row>0</xdr:row>
      <xdr:rowOff>57150</xdr:rowOff>
    </xdr:from>
    <xdr:ext cx="1152525" cy="276225"/>
    <xdr:sp macro="" textlink="">
      <xdr:nvSpPr>
        <xdr:cNvPr id="4" name="Shape 14">
          <a:extLst>
            <a:ext uri="{FF2B5EF4-FFF2-40B4-BE49-F238E27FC236}">
              <a16:creationId xmlns:a16="http://schemas.microsoft.com/office/drawing/2014/main" id="{9585E74C-813C-4D06-B4E6-4186DCBC57E2}"/>
            </a:ext>
          </a:extLst>
        </xdr:cNvPr>
        <xdr:cNvSpPr txBox="1"/>
      </xdr:nvSpPr>
      <xdr:spPr>
        <a:xfrm>
          <a:off x="20665440" y="57150"/>
          <a:ext cx="1152525" cy="276225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haroni"/>
            <a:buNone/>
          </a:pPr>
          <a:r>
            <a:rPr lang="en-US" sz="1100" b="1">
              <a:solidFill>
                <a:srgbClr val="000000"/>
              </a:solidFill>
              <a:latin typeface="Aharoni"/>
              <a:ea typeface="Aharoni"/>
              <a:cs typeface="Aharoni"/>
              <a:sym typeface="Aharoni"/>
            </a:rPr>
            <a:t>黄枠：手入力</a:t>
          </a:r>
          <a:endParaRPr sz="1400"/>
        </a:p>
      </xdr:txBody>
    </xdr:sp>
    <xdr:clientData fLocksWithSheet="0"/>
  </xdr:oneCellAnchor>
  <xdr:twoCellAnchor editAs="oneCell">
    <xdr:from>
      <xdr:col>2</xdr:col>
      <xdr:colOff>259080</xdr:colOff>
      <xdr:row>25</xdr:row>
      <xdr:rowOff>0</xdr:rowOff>
    </xdr:from>
    <xdr:to>
      <xdr:col>15</xdr:col>
      <xdr:colOff>81686</xdr:colOff>
      <xdr:row>38</xdr:row>
      <xdr:rowOff>106680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A871556-35C0-4DD2-BE8E-FB6EA93F0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5532120"/>
          <a:ext cx="9720986" cy="2682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raku-kei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10bye.com/" TargetMode="External"/><Relationship Id="rId1" Type="http://schemas.openxmlformats.org/officeDocument/2006/relationships/hyperlink" Target="https://docs.google.com/forms/d/1hfPhierDFnsN3OfBUFep2ASk5T3g91Yvn5JrIComCDc/viewform?edit_requested=tru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int.rakuten.co.jp/?l-id=enavi_top_info-personal_pointclub" TargetMode="External"/><Relationship Id="rId4" Type="http://schemas.openxmlformats.org/officeDocument/2006/relationships/hyperlink" Target="https://order.my.rakuten.co.jp/?l-id=pc_header_func_ph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7067-24FF-4910-9B88-2EF9AC02C27B}">
  <sheetPr>
    <tabColor rgb="FFFFFF00"/>
  </sheetPr>
  <dimension ref="A1:Z1000"/>
  <sheetViews>
    <sheetView showGridLines="0" workbookViewId="0">
      <selection activeCell="G25" sqref="G25"/>
    </sheetView>
  </sheetViews>
  <sheetFormatPr defaultColWidth="12.59765625" defaultRowHeight="15" customHeight="1"/>
  <cols>
    <col min="1" max="1" width="8.59765625" style="3" bestFit="1" customWidth="1"/>
    <col min="2" max="2" width="12.3984375" style="3" customWidth="1"/>
    <col min="3" max="3" width="18.296875" style="3" hidden="1" customWidth="1"/>
    <col min="4" max="4" width="18.09765625" style="3" customWidth="1"/>
    <col min="5" max="5" width="7.8984375" style="3" hidden="1" customWidth="1"/>
    <col min="6" max="6" width="2.8984375" style="3" hidden="1" customWidth="1"/>
    <col min="7" max="7" width="10.3984375" style="3" bestFit="1" customWidth="1"/>
    <col min="8" max="8" width="5.19921875" style="3" customWidth="1"/>
    <col min="9" max="9" width="22.19921875" style="3" bestFit="1" customWidth="1"/>
    <col min="10" max="10" width="13.8984375" style="3" customWidth="1"/>
    <col min="11" max="11" width="10.3984375" style="3" bestFit="1" customWidth="1"/>
    <col min="12" max="12" width="5" style="3" bestFit="1" customWidth="1"/>
    <col min="13" max="13" width="9.3984375" style="3" bestFit="1" customWidth="1"/>
    <col min="14" max="14" width="9.8984375" style="3" bestFit="1" customWidth="1"/>
    <col min="15" max="16" width="8.59765625" style="3" bestFit="1" customWidth="1"/>
    <col min="17" max="17" width="12.3984375" style="3" bestFit="1" customWidth="1"/>
    <col min="18" max="18" width="11" style="3" bestFit="1" customWidth="1"/>
    <col min="19" max="19" width="14.3984375" style="3" bestFit="1" customWidth="1"/>
    <col min="20" max="20" width="10.3984375" style="3" bestFit="1" customWidth="1"/>
    <col min="21" max="21" width="12.3984375" style="3" bestFit="1" customWidth="1"/>
    <col min="22" max="26" width="5.19921875" style="3" customWidth="1"/>
    <col min="27" max="16384" width="12.59765625" style="3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4" t="s">
        <v>0</v>
      </c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1"/>
      <c r="N2" s="1"/>
      <c r="O2" s="1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 t="s">
        <v>4</v>
      </c>
      <c r="K3" s="1"/>
      <c r="L3" s="1"/>
      <c r="M3" s="1"/>
      <c r="N3" s="1"/>
      <c r="O3" s="1"/>
      <c r="P3" s="2"/>
      <c r="Q3" s="2"/>
      <c r="R3" s="2"/>
      <c r="S3" s="2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/>
      <c r="D4" s="1"/>
      <c r="E4" s="1"/>
      <c r="F4" s="1"/>
      <c r="G4" s="1"/>
      <c r="H4" s="1"/>
      <c r="I4" s="1"/>
      <c r="J4" s="1" t="s">
        <v>5</v>
      </c>
      <c r="K4" s="1"/>
      <c r="L4" s="1"/>
      <c r="M4" s="1"/>
      <c r="N4" s="1"/>
      <c r="O4" s="1"/>
      <c r="P4" s="2"/>
      <c r="Q4" s="2"/>
      <c r="R4" s="2"/>
      <c r="S4" s="2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4" t="s">
        <v>6</v>
      </c>
      <c r="C5" s="1"/>
      <c r="D5" s="1"/>
      <c r="E5" s="1"/>
      <c r="F5" s="1"/>
      <c r="G5" s="1"/>
      <c r="H5" s="1"/>
      <c r="I5" s="1"/>
      <c r="J5" s="1" t="s">
        <v>7</v>
      </c>
      <c r="K5" s="1"/>
      <c r="L5" s="1"/>
      <c r="M5" s="1"/>
      <c r="N5" s="1"/>
      <c r="O5" s="1"/>
      <c r="P5" s="2"/>
      <c r="Q5" s="2"/>
      <c r="R5" s="2"/>
      <c r="S5" s="2"/>
      <c r="T5" s="1"/>
      <c r="U5" s="1"/>
      <c r="V5" s="1"/>
      <c r="W5" s="1"/>
      <c r="X5" s="1"/>
      <c r="Y5" s="1"/>
      <c r="Z5" s="1"/>
    </row>
    <row r="6" spans="1:26" ht="18" customHeight="1">
      <c r="A6" s="1"/>
      <c r="B6" s="1" t="s">
        <v>8</v>
      </c>
      <c r="C6" s="1"/>
      <c r="D6" s="1"/>
      <c r="E6" s="1"/>
      <c r="F6" s="1"/>
      <c r="G6" s="1"/>
      <c r="H6" s="1"/>
      <c r="I6" s="1"/>
      <c r="J6" s="1" t="s">
        <v>9</v>
      </c>
      <c r="K6" s="1"/>
      <c r="L6" s="1"/>
      <c r="M6" s="1"/>
      <c r="N6" s="1"/>
      <c r="O6" s="1"/>
      <c r="P6" s="2"/>
      <c r="Q6" s="2"/>
      <c r="R6" s="2"/>
      <c r="S6" s="2"/>
      <c r="T6" s="1"/>
      <c r="U6" s="1"/>
      <c r="V6" s="1"/>
      <c r="W6" s="1"/>
      <c r="X6" s="1"/>
      <c r="Y6" s="1"/>
      <c r="Z6" s="1"/>
    </row>
    <row r="7" spans="1:26" ht="18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5" t="s">
        <v>11</v>
      </c>
      <c r="R8" s="6"/>
      <c r="S8" s="7"/>
      <c r="T8" s="5" t="s">
        <v>12</v>
      </c>
      <c r="U8" s="7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8" t="s">
        <v>13</v>
      </c>
      <c r="F9" s="1"/>
      <c r="G9" s="8" t="s">
        <v>14</v>
      </c>
      <c r="H9" s="1"/>
      <c r="I9" s="1"/>
      <c r="J9" s="1" t="s">
        <v>15</v>
      </c>
      <c r="K9" s="1"/>
      <c r="L9" s="1"/>
      <c r="M9" s="9"/>
      <c r="N9" s="10"/>
      <c r="O9" s="10"/>
      <c r="P9" s="2"/>
      <c r="Q9" s="5" t="s">
        <v>16</v>
      </c>
      <c r="R9" s="6"/>
      <c r="S9" s="7"/>
      <c r="T9" s="5" t="s">
        <v>16</v>
      </c>
      <c r="U9" s="7"/>
      <c r="V9" s="1"/>
      <c r="W9" s="1"/>
      <c r="X9" s="1"/>
      <c r="Y9" s="1"/>
      <c r="Z9" s="1"/>
    </row>
    <row r="10" spans="1:26" ht="18" customHeight="1">
      <c r="A10" s="1"/>
      <c r="B10" s="11" t="s">
        <v>17</v>
      </c>
      <c r="C10" s="12" t="s">
        <v>18</v>
      </c>
      <c r="D10" s="13">
        <v>0.01</v>
      </c>
      <c r="E10" s="14">
        <v>1000</v>
      </c>
      <c r="F10" s="15" t="s">
        <v>19</v>
      </c>
      <c r="G10" s="16">
        <f>E10/D10</f>
        <v>100000</v>
      </c>
      <c r="H10" s="1"/>
      <c r="I10" s="1"/>
      <c r="J10" s="17" t="s">
        <v>20</v>
      </c>
      <c r="K10" s="18"/>
      <c r="L10" s="19" t="s">
        <v>21</v>
      </c>
      <c r="M10" s="20" t="s">
        <v>22</v>
      </c>
      <c r="N10" s="21" t="s">
        <v>23</v>
      </c>
      <c r="O10" s="22" t="s">
        <v>23</v>
      </c>
      <c r="P10" s="22" t="s">
        <v>24</v>
      </c>
      <c r="Q10" s="23" t="s">
        <v>25</v>
      </c>
      <c r="R10" s="24" t="s">
        <v>26</v>
      </c>
      <c r="S10" s="22" t="s">
        <v>27</v>
      </c>
      <c r="T10" s="25" t="s">
        <v>25</v>
      </c>
      <c r="U10" s="22" t="s">
        <v>27</v>
      </c>
      <c r="V10" s="1"/>
      <c r="W10" s="1"/>
      <c r="X10" s="1"/>
      <c r="Y10" s="1"/>
      <c r="Z10" s="1"/>
    </row>
    <row r="11" spans="1:26" ht="18" customHeight="1">
      <c r="A11" s="1"/>
      <c r="B11" s="26" t="s">
        <v>17</v>
      </c>
      <c r="C11" s="27" t="s">
        <v>28</v>
      </c>
      <c r="D11" s="28">
        <v>0.01</v>
      </c>
      <c r="E11" s="29">
        <v>3000</v>
      </c>
      <c r="F11" s="30" t="s">
        <v>19</v>
      </c>
      <c r="G11" s="31">
        <f>E11/D11</f>
        <v>300000</v>
      </c>
      <c r="H11" s="1"/>
      <c r="I11" s="1"/>
      <c r="J11" s="32" t="s">
        <v>29</v>
      </c>
      <c r="K11" s="33"/>
      <c r="L11" s="34">
        <v>1</v>
      </c>
      <c r="M11" s="35" t="s">
        <v>30</v>
      </c>
      <c r="N11" s="36" t="s">
        <v>30</v>
      </c>
      <c r="O11" s="37" t="s">
        <v>31</v>
      </c>
      <c r="P11" s="37" t="s">
        <v>32</v>
      </c>
      <c r="Q11" s="38">
        <f t="shared" ref="Q11:Q29" si="0">IF($P11="○",$L11,"")</f>
        <v>1</v>
      </c>
      <c r="R11" s="39"/>
      <c r="S11" s="40">
        <f t="shared" ref="S11:S29" si="1">IFERROR(IF($R11="×",$Q11-$Q11,$Q11),"")</f>
        <v>1</v>
      </c>
      <c r="T11" s="41">
        <f t="shared" ref="T11:T29" si="2">IFERROR(IF($P11="○",$L11,"")-IF($N11&lt;=500000,$L11,$L11-$L11),"")</f>
        <v>1</v>
      </c>
      <c r="U11" s="40">
        <f t="shared" ref="U11:U29" si="3">IFERROR(IF($R11="×",$T11-$T11,$T11),"")</f>
        <v>1</v>
      </c>
      <c r="V11" s="1"/>
      <c r="W11" s="1"/>
      <c r="X11" s="1"/>
      <c r="Y11" s="1"/>
      <c r="Z11" s="1"/>
    </row>
    <row r="12" spans="1:26" ht="18" customHeight="1">
      <c r="A12" s="1"/>
      <c r="B12" s="26" t="s">
        <v>17</v>
      </c>
      <c r="C12" s="27" t="s">
        <v>33</v>
      </c>
      <c r="D12" s="28">
        <v>0.02</v>
      </c>
      <c r="E12" s="29">
        <v>1000</v>
      </c>
      <c r="F12" s="30" t="s">
        <v>19</v>
      </c>
      <c r="G12" s="31">
        <f>E12/D12</f>
        <v>50000</v>
      </c>
      <c r="H12" s="1"/>
      <c r="I12" s="1"/>
      <c r="J12" s="42" t="s">
        <v>34</v>
      </c>
      <c r="K12" s="43"/>
      <c r="L12" s="44">
        <v>1</v>
      </c>
      <c r="M12" s="45">
        <v>5000</v>
      </c>
      <c r="N12" s="46">
        <v>500000</v>
      </c>
      <c r="O12" s="47">
        <f>N12/10000</f>
        <v>50</v>
      </c>
      <c r="P12" s="48" t="s">
        <v>32</v>
      </c>
      <c r="Q12" s="49">
        <f t="shared" si="0"/>
        <v>1</v>
      </c>
      <c r="R12" s="50"/>
      <c r="S12" s="51">
        <f t="shared" si="1"/>
        <v>1</v>
      </c>
      <c r="T12" s="52">
        <f t="shared" si="2"/>
        <v>0</v>
      </c>
      <c r="U12" s="51">
        <f t="shared" si="3"/>
        <v>0</v>
      </c>
      <c r="V12" s="1"/>
      <c r="W12" s="1"/>
      <c r="X12" s="1"/>
      <c r="Y12" s="1"/>
      <c r="Z12" s="1"/>
    </row>
    <row r="13" spans="1:26" ht="18" customHeight="1">
      <c r="A13" s="1"/>
      <c r="B13" s="32"/>
      <c r="C13" s="53"/>
      <c r="D13" s="28"/>
      <c r="E13" s="54"/>
      <c r="F13" s="55"/>
      <c r="G13" s="56"/>
      <c r="H13" s="1"/>
      <c r="I13" s="1"/>
      <c r="J13" s="57" t="s">
        <v>25</v>
      </c>
      <c r="K13" s="58" t="s">
        <v>35</v>
      </c>
      <c r="L13" s="59">
        <v>1</v>
      </c>
      <c r="M13" s="35">
        <v>5000</v>
      </c>
      <c r="N13" s="60">
        <v>500000</v>
      </c>
      <c r="O13" s="37" t="s">
        <v>31</v>
      </c>
      <c r="P13" s="61" t="s">
        <v>32</v>
      </c>
      <c r="Q13" s="38">
        <f t="shared" si="0"/>
        <v>1</v>
      </c>
      <c r="R13" s="39" t="s">
        <v>36</v>
      </c>
      <c r="S13" s="40">
        <f t="shared" si="1"/>
        <v>0</v>
      </c>
      <c r="T13" s="41">
        <f t="shared" si="2"/>
        <v>0</v>
      </c>
      <c r="U13" s="40">
        <f t="shared" si="3"/>
        <v>0</v>
      </c>
      <c r="V13" s="1"/>
      <c r="W13" s="1"/>
      <c r="X13" s="1"/>
      <c r="Y13" s="1"/>
      <c r="Z13" s="1"/>
    </row>
    <row r="14" spans="1:26" ht="18" customHeight="1">
      <c r="A14" s="1"/>
      <c r="B14" s="32" t="s">
        <v>37</v>
      </c>
      <c r="C14" s="62" t="s">
        <v>38</v>
      </c>
      <c r="D14" s="28">
        <v>0.02</v>
      </c>
      <c r="E14" s="29">
        <v>3000</v>
      </c>
      <c r="F14" s="30" t="s">
        <v>19</v>
      </c>
      <c r="G14" s="31">
        <f>E14/D14</f>
        <v>150000</v>
      </c>
      <c r="H14" s="1"/>
      <c r="I14" s="1"/>
      <c r="J14" s="63"/>
      <c r="K14" s="64" t="s">
        <v>39</v>
      </c>
      <c r="L14" s="65">
        <v>3</v>
      </c>
      <c r="M14" s="45">
        <v>5000</v>
      </c>
      <c r="N14" s="46">
        <v>150000</v>
      </c>
      <c r="O14" s="47">
        <f t="shared" ref="O14:O25" si="4">N14/10000</f>
        <v>15</v>
      </c>
      <c r="P14" s="48"/>
      <c r="Q14" s="49" t="str">
        <f t="shared" si="0"/>
        <v/>
      </c>
      <c r="R14" s="50" t="s">
        <v>36</v>
      </c>
      <c r="S14" s="51" t="str">
        <f t="shared" si="1"/>
        <v/>
      </c>
      <c r="T14" s="52" t="str">
        <f t="shared" si="2"/>
        <v/>
      </c>
      <c r="U14" s="51" t="str">
        <f t="shared" si="3"/>
        <v/>
      </c>
      <c r="V14" s="1"/>
      <c r="W14" s="1"/>
      <c r="X14" s="1"/>
      <c r="Y14" s="1"/>
      <c r="Z14" s="1"/>
    </row>
    <row r="15" spans="1:26" ht="18" customHeight="1">
      <c r="A15" s="1"/>
      <c r="B15" s="32" t="s">
        <v>37</v>
      </c>
      <c r="C15" s="53" t="s">
        <v>40</v>
      </c>
      <c r="D15" s="28">
        <v>0.08</v>
      </c>
      <c r="E15" s="29">
        <v>8000</v>
      </c>
      <c r="F15" s="30" t="s">
        <v>19</v>
      </c>
      <c r="G15" s="31">
        <f>E15/D15</f>
        <v>100000</v>
      </c>
      <c r="H15" s="1"/>
      <c r="I15" s="1"/>
      <c r="J15" s="66"/>
      <c r="K15" s="64" t="s">
        <v>41</v>
      </c>
      <c r="L15" s="65">
        <v>3</v>
      </c>
      <c r="M15" s="45">
        <v>15000</v>
      </c>
      <c r="N15" s="46">
        <v>500000</v>
      </c>
      <c r="O15" s="47">
        <f t="shared" si="4"/>
        <v>50</v>
      </c>
      <c r="P15" s="48" t="s">
        <v>32</v>
      </c>
      <c r="Q15" s="49">
        <f t="shared" si="0"/>
        <v>3</v>
      </c>
      <c r="R15" s="50" t="s">
        <v>36</v>
      </c>
      <c r="S15" s="51">
        <f t="shared" si="1"/>
        <v>0</v>
      </c>
      <c r="T15" s="52">
        <f t="shared" si="2"/>
        <v>0</v>
      </c>
      <c r="U15" s="51">
        <f t="shared" si="3"/>
        <v>0</v>
      </c>
      <c r="V15" s="1"/>
      <c r="W15" s="1"/>
      <c r="X15" s="1"/>
      <c r="Y15" s="1"/>
      <c r="Z15" s="1"/>
    </row>
    <row r="16" spans="1:26" ht="18" customHeight="1">
      <c r="A16" s="1"/>
      <c r="B16" s="32" t="s">
        <v>37</v>
      </c>
      <c r="C16" s="53" t="s">
        <v>42</v>
      </c>
      <c r="D16" s="28">
        <v>0.09</v>
      </c>
      <c r="E16" s="29">
        <v>30000</v>
      </c>
      <c r="F16" s="30" t="s">
        <v>19</v>
      </c>
      <c r="G16" s="31">
        <f>E16/D16</f>
        <v>333333.33333333337</v>
      </c>
      <c r="H16" s="1"/>
      <c r="I16" s="1"/>
      <c r="J16" s="26" t="s">
        <v>43</v>
      </c>
      <c r="K16" s="58"/>
      <c r="L16" s="59">
        <v>1</v>
      </c>
      <c r="M16" s="67">
        <v>15000</v>
      </c>
      <c r="N16" s="53">
        <v>1500000</v>
      </c>
      <c r="O16" s="68">
        <f t="shared" si="4"/>
        <v>150</v>
      </c>
      <c r="P16" s="37" t="s">
        <v>32</v>
      </c>
      <c r="Q16" s="38">
        <f t="shared" si="0"/>
        <v>1</v>
      </c>
      <c r="R16" s="39" t="s">
        <v>36</v>
      </c>
      <c r="S16" s="40">
        <f t="shared" si="1"/>
        <v>0</v>
      </c>
      <c r="T16" s="41">
        <f t="shared" si="2"/>
        <v>1</v>
      </c>
      <c r="U16" s="40">
        <f t="shared" si="3"/>
        <v>0</v>
      </c>
      <c r="V16" s="1"/>
      <c r="W16" s="1"/>
      <c r="X16" s="1"/>
      <c r="Y16" s="1"/>
      <c r="Z16" s="1"/>
    </row>
    <row r="17" spans="1:26" ht="18" customHeight="1">
      <c r="A17" s="1"/>
      <c r="B17" s="32" t="s">
        <v>37</v>
      </c>
      <c r="C17" s="53" t="s">
        <v>40</v>
      </c>
      <c r="D17" s="28"/>
      <c r="E17" s="29"/>
      <c r="F17" s="30" t="s">
        <v>19</v>
      </c>
      <c r="G17" s="31" t="e">
        <f>E17/D17</f>
        <v>#DIV/0!</v>
      </c>
      <c r="H17" s="1"/>
      <c r="I17" s="1"/>
      <c r="J17" s="69" t="s">
        <v>44</v>
      </c>
      <c r="K17" s="43"/>
      <c r="L17" s="65">
        <v>1</v>
      </c>
      <c r="M17" s="45">
        <v>5000</v>
      </c>
      <c r="N17" s="46">
        <v>500000</v>
      </c>
      <c r="O17" s="47">
        <f t="shared" si="4"/>
        <v>50</v>
      </c>
      <c r="P17" s="48" t="s">
        <v>32</v>
      </c>
      <c r="Q17" s="49">
        <f t="shared" si="0"/>
        <v>1</v>
      </c>
      <c r="R17" s="50" t="s">
        <v>36</v>
      </c>
      <c r="S17" s="51">
        <f t="shared" si="1"/>
        <v>0</v>
      </c>
      <c r="T17" s="52">
        <f t="shared" si="2"/>
        <v>0</v>
      </c>
      <c r="U17" s="51">
        <f t="shared" si="3"/>
        <v>0</v>
      </c>
      <c r="V17" s="1"/>
      <c r="W17" s="1"/>
      <c r="X17" s="1"/>
      <c r="Y17" s="1"/>
      <c r="Z17" s="1"/>
    </row>
    <row r="18" spans="1:26" ht="18" customHeight="1">
      <c r="A18" s="1"/>
      <c r="B18" s="70" t="s">
        <v>37</v>
      </c>
      <c r="C18" s="71" t="s">
        <v>42</v>
      </c>
      <c r="D18" s="72"/>
      <c r="E18" s="73"/>
      <c r="F18" s="74" t="s">
        <v>19</v>
      </c>
      <c r="G18" s="75" t="e">
        <f>E18/D18</f>
        <v>#DIV/0!</v>
      </c>
      <c r="H18" s="1"/>
      <c r="I18" s="1"/>
      <c r="J18" s="32" t="s">
        <v>45</v>
      </c>
      <c r="K18" s="33"/>
      <c r="L18" s="34">
        <v>0.5</v>
      </c>
      <c r="M18" s="67">
        <v>5000</v>
      </c>
      <c r="N18" s="53">
        <v>1000000</v>
      </c>
      <c r="O18" s="68">
        <f t="shared" si="4"/>
        <v>100</v>
      </c>
      <c r="P18" s="37" t="s">
        <v>32</v>
      </c>
      <c r="Q18" s="38">
        <f t="shared" si="0"/>
        <v>0.5</v>
      </c>
      <c r="R18" s="39"/>
      <c r="S18" s="40">
        <f t="shared" si="1"/>
        <v>0.5</v>
      </c>
      <c r="T18" s="41">
        <f t="shared" si="2"/>
        <v>0.5</v>
      </c>
      <c r="U18" s="40">
        <f t="shared" si="3"/>
        <v>0.5</v>
      </c>
      <c r="V18" s="1"/>
      <c r="W18" s="1"/>
      <c r="X18" s="1"/>
      <c r="Y18" s="1"/>
      <c r="Z18" s="1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42" t="s">
        <v>46</v>
      </c>
      <c r="K19" s="43"/>
      <c r="L19" s="44">
        <v>1</v>
      </c>
      <c r="M19" s="45">
        <v>5000</v>
      </c>
      <c r="N19" s="46">
        <v>500000</v>
      </c>
      <c r="O19" s="47">
        <f t="shared" si="4"/>
        <v>50</v>
      </c>
      <c r="P19" s="48" t="s">
        <v>32</v>
      </c>
      <c r="Q19" s="49">
        <f t="shared" si="0"/>
        <v>1</v>
      </c>
      <c r="R19" s="50"/>
      <c r="S19" s="51">
        <f t="shared" si="1"/>
        <v>1</v>
      </c>
      <c r="T19" s="52">
        <f t="shared" si="2"/>
        <v>0</v>
      </c>
      <c r="U19" s="51">
        <f t="shared" si="3"/>
        <v>0</v>
      </c>
      <c r="V19" s="1"/>
      <c r="W19" s="1"/>
      <c r="X19" s="1"/>
      <c r="Y19" s="1"/>
      <c r="Z19" s="1"/>
    </row>
    <row r="20" spans="1:26" ht="18" customHeight="1">
      <c r="A20" s="1"/>
      <c r="B20" s="76" t="s">
        <v>47</v>
      </c>
      <c r="C20" s="77" t="s">
        <v>48</v>
      </c>
      <c r="D20" s="78" t="s">
        <v>49</v>
      </c>
      <c r="E20" s="79">
        <v>10000</v>
      </c>
      <c r="F20" s="80" t="s">
        <v>19</v>
      </c>
      <c r="G20" s="81" t="s">
        <v>14</v>
      </c>
      <c r="H20" s="1"/>
      <c r="I20" s="1"/>
      <c r="J20" s="32" t="s">
        <v>50</v>
      </c>
      <c r="K20" s="33"/>
      <c r="L20" s="34">
        <v>0.5</v>
      </c>
      <c r="M20" s="67">
        <v>15000</v>
      </c>
      <c r="N20" s="53">
        <v>3000000</v>
      </c>
      <c r="O20" s="68">
        <f t="shared" si="4"/>
        <v>300</v>
      </c>
      <c r="P20" s="37" t="s">
        <v>32</v>
      </c>
      <c r="Q20" s="38">
        <f t="shared" si="0"/>
        <v>0.5</v>
      </c>
      <c r="R20" s="39"/>
      <c r="S20" s="40">
        <f t="shared" si="1"/>
        <v>0.5</v>
      </c>
      <c r="T20" s="41">
        <f t="shared" si="2"/>
        <v>0.5</v>
      </c>
      <c r="U20" s="40">
        <f t="shared" si="3"/>
        <v>0.5</v>
      </c>
      <c r="V20" s="1"/>
      <c r="W20" s="1"/>
      <c r="X20" s="1"/>
      <c r="Y20" s="1"/>
      <c r="Z20" s="1"/>
    </row>
    <row r="21" spans="1:26" ht="18" customHeight="1">
      <c r="A21" s="1">
        <v>0</v>
      </c>
      <c r="B21" s="82">
        <v>1</v>
      </c>
      <c r="C21" s="83" t="s">
        <v>31</v>
      </c>
      <c r="D21" s="84" t="s">
        <v>31</v>
      </c>
      <c r="E21" s="85"/>
      <c r="F21" s="86"/>
      <c r="G21" s="87" t="s">
        <v>31</v>
      </c>
      <c r="H21" s="1"/>
      <c r="I21" s="1"/>
      <c r="J21" s="32" t="s">
        <v>51</v>
      </c>
      <c r="K21" s="33"/>
      <c r="L21" s="34">
        <v>1</v>
      </c>
      <c r="M21" s="67">
        <v>15000</v>
      </c>
      <c r="N21" s="53">
        <v>1500000</v>
      </c>
      <c r="O21" s="68">
        <f t="shared" si="4"/>
        <v>150</v>
      </c>
      <c r="P21" s="88"/>
      <c r="Q21" s="38" t="str">
        <f t="shared" si="0"/>
        <v/>
      </c>
      <c r="R21" s="39"/>
      <c r="S21" s="40" t="str">
        <f t="shared" si="1"/>
        <v/>
      </c>
      <c r="T21" s="41" t="str">
        <f t="shared" si="2"/>
        <v/>
      </c>
      <c r="U21" s="40" t="str">
        <f t="shared" si="3"/>
        <v/>
      </c>
      <c r="V21" s="1"/>
      <c r="W21" s="1"/>
      <c r="X21" s="1"/>
      <c r="Y21" s="1"/>
      <c r="Z21" s="1"/>
    </row>
    <row r="22" spans="1:26" ht="18" customHeight="1">
      <c r="A22" s="1">
        <v>1</v>
      </c>
      <c r="B22" s="89">
        <v>2</v>
      </c>
      <c r="C22" s="90">
        <f t="shared" ref="C22:C30" si="5">B22</f>
        <v>2</v>
      </c>
      <c r="D22" s="91">
        <f t="shared" ref="D22:D30" si="6">(C22-1)/100</f>
        <v>0.01</v>
      </c>
      <c r="E22" s="92"/>
      <c r="F22" s="93"/>
      <c r="G22" s="94">
        <f t="shared" ref="G22:G30" si="7">ROUNDDOWN(E$20/D22,0)</f>
        <v>1000000</v>
      </c>
      <c r="H22" s="1"/>
      <c r="I22" s="1"/>
      <c r="J22" s="32" t="s">
        <v>52</v>
      </c>
      <c r="K22" s="33"/>
      <c r="L22" s="34">
        <v>0.5</v>
      </c>
      <c r="M22" s="67">
        <v>5000</v>
      </c>
      <c r="N22" s="53">
        <v>1000000</v>
      </c>
      <c r="O22" s="68">
        <f t="shared" si="4"/>
        <v>100</v>
      </c>
      <c r="P22" s="37"/>
      <c r="Q22" s="38" t="str">
        <f t="shared" si="0"/>
        <v/>
      </c>
      <c r="R22" s="39"/>
      <c r="S22" s="40" t="str">
        <f t="shared" si="1"/>
        <v/>
      </c>
      <c r="T22" s="41" t="str">
        <f t="shared" si="2"/>
        <v/>
      </c>
      <c r="U22" s="40" t="str">
        <f t="shared" si="3"/>
        <v/>
      </c>
      <c r="V22" s="1"/>
      <c r="W22" s="1"/>
      <c r="X22" s="1"/>
      <c r="Y22" s="1"/>
      <c r="Z22" s="1"/>
    </row>
    <row r="23" spans="1:26" ht="18" customHeight="1">
      <c r="A23" s="1">
        <v>2</v>
      </c>
      <c r="B23" s="89">
        <v>3</v>
      </c>
      <c r="C23" s="90">
        <f t="shared" si="5"/>
        <v>3</v>
      </c>
      <c r="D23" s="91">
        <f t="shared" si="6"/>
        <v>0.02</v>
      </c>
      <c r="E23" s="92"/>
      <c r="F23" s="93"/>
      <c r="G23" s="94">
        <f t="shared" si="7"/>
        <v>500000</v>
      </c>
      <c r="H23" s="1"/>
      <c r="I23" s="1"/>
      <c r="J23" s="95" t="s">
        <v>53</v>
      </c>
      <c r="K23" s="96"/>
      <c r="L23" s="97">
        <v>0.5</v>
      </c>
      <c r="M23" s="98">
        <v>15000</v>
      </c>
      <c r="N23" s="99">
        <v>3000000</v>
      </c>
      <c r="O23" s="100">
        <f t="shared" si="4"/>
        <v>300</v>
      </c>
      <c r="P23" s="37"/>
      <c r="Q23" s="101" t="str">
        <f t="shared" si="0"/>
        <v/>
      </c>
      <c r="R23" s="102"/>
      <c r="S23" s="103" t="str">
        <f t="shared" si="1"/>
        <v/>
      </c>
      <c r="T23" s="104" t="str">
        <f t="shared" si="2"/>
        <v/>
      </c>
      <c r="U23" s="103" t="str">
        <f t="shared" si="3"/>
        <v/>
      </c>
      <c r="V23" s="1"/>
      <c r="W23" s="1"/>
      <c r="X23" s="1"/>
      <c r="Y23" s="1"/>
      <c r="Z23" s="1"/>
    </row>
    <row r="24" spans="1:26" ht="18" customHeight="1">
      <c r="A24" s="1">
        <v>3</v>
      </c>
      <c r="B24" s="89">
        <v>4</v>
      </c>
      <c r="C24" s="90">
        <f t="shared" si="5"/>
        <v>4</v>
      </c>
      <c r="D24" s="91">
        <f t="shared" si="6"/>
        <v>0.03</v>
      </c>
      <c r="E24" s="92"/>
      <c r="F24" s="93"/>
      <c r="G24" s="94">
        <f t="shared" si="7"/>
        <v>333333</v>
      </c>
      <c r="H24" s="1"/>
      <c r="I24" s="1"/>
      <c r="J24" s="95" t="s">
        <v>54</v>
      </c>
      <c r="K24" s="96"/>
      <c r="L24" s="97">
        <v>0.5</v>
      </c>
      <c r="M24" s="98">
        <v>15000</v>
      </c>
      <c r="N24" s="99">
        <v>3000000</v>
      </c>
      <c r="O24" s="100">
        <f t="shared" si="4"/>
        <v>300</v>
      </c>
      <c r="P24" s="105"/>
      <c r="Q24" s="101" t="str">
        <f t="shared" si="0"/>
        <v/>
      </c>
      <c r="R24" s="102"/>
      <c r="S24" s="103" t="str">
        <f t="shared" si="1"/>
        <v/>
      </c>
      <c r="T24" s="104" t="str">
        <f t="shared" si="2"/>
        <v/>
      </c>
      <c r="U24" s="103" t="str">
        <f t="shared" si="3"/>
        <v/>
      </c>
      <c r="V24" s="1"/>
      <c r="W24" s="1"/>
      <c r="X24" s="1"/>
      <c r="Y24" s="1"/>
      <c r="Z24" s="1"/>
    </row>
    <row r="25" spans="1:26" ht="18" customHeight="1">
      <c r="A25" s="1">
        <v>4</v>
      </c>
      <c r="B25" s="89">
        <v>5</v>
      </c>
      <c r="C25" s="90">
        <f t="shared" si="5"/>
        <v>5</v>
      </c>
      <c r="D25" s="91">
        <f t="shared" si="6"/>
        <v>0.04</v>
      </c>
      <c r="E25" s="92"/>
      <c r="F25" s="93"/>
      <c r="G25" s="94">
        <f t="shared" si="7"/>
        <v>250000</v>
      </c>
      <c r="H25" s="1"/>
      <c r="I25" s="1"/>
      <c r="J25" s="95" t="s">
        <v>55</v>
      </c>
      <c r="K25" s="96"/>
      <c r="L25" s="97">
        <v>0.5</v>
      </c>
      <c r="M25" s="98">
        <v>15000</v>
      </c>
      <c r="N25" s="99">
        <v>3000000</v>
      </c>
      <c r="O25" s="100">
        <f t="shared" si="4"/>
        <v>300</v>
      </c>
      <c r="P25" s="37" t="s">
        <v>32</v>
      </c>
      <c r="Q25" s="101">
        <f t="shared" si="0"/>
        <v>0.5</v>
      </c>
      <c r="R25" s="102"/>
      <c r="S25" s="103">
        <f t="shared" si="1"/>
        <v>0.5</v>
      </c>
      <c r="T25" s="104">
        <f t="shared" si="2"/>
        <v>0.5</v>
      </c>
      <c r="U25" s="103">
        <f t="shared" si="3"/>
        <v>0.5</v>
      </c>
      <c r="V25" s="1"/>
      <c r="W25" s="1"/>
      <c r="X25" s="1"/>
      <c r="Y25" s="1"/>
      <c r="Z25" s="1"/>
    </row>
    <row r="26" spans="1:26" ht="18" customHeight="1">
      <c r="A26" s="1">
        <v>5</v>
      </c>
      <c r="B26" s="89">
        <v>6</v>
      </c>
      <c r="C26" s="90">
        <f t="shared" si="5"/>
        <v>6</v>
      </c>
      <c r="D26" s="91">
        <f t="shared" si="6"/>
        <v>0.05</v>
      </c>
      <c r="E26" s="92"/>
      <c r="F26" s="93"/>
      <c r="G26" s="94">
        <f t="shared" si="7"/>
        <v>200000</v>
      </c>
      <c r="H26" s="1"/>
      <c r="I26" s="1"/>
      <c r="J26" s="95"/>
      <c r="K26" s="96"/>
      <c r="L26" s="97"/>
      <c r="M26" s="98"/>
      <c r="N26" s="99"/>
      <c r="O26" s="100"/>
      <c r="P26" s="105"/>
      <c r="Q26" s="101" t="str">
        <f t="shared" si="0"/>
        <v/>
      </c>
      <c r="R26" s="102"/>
      <c r="S26" s="103" t="str">
        <f t="shared" si="1"/>
        <v/>
      </c>
      <c r="T26" s="104" t="str">
        <f t="shared" si="2"/>
        <v/>
      </c>
      <c r="U26" s="103" t="str">
        <f t="shared" si="3"/>
        <v/>
      </c>
      <c r="V26" s="1"/>
      <c r="W26" s="1"/>
      <c r="X26" s="1"/>
      <c r="Y26" s="1"/>
      <c r="Z26" s="1"/>
    </row>
    <row r="27" spans="1:26" ht="18" customHeight="1">
      <c r="A27" s="1">
        <v>6</v>
      </c>
      <c r="B27" s="89">
        <v>7</v>
      </c>
      <c r="C27" s="90">
        <f t="shared" si="5"/>
        <v>7</v>
      </c>
      <c r="D27" s="91">
        <f t="shared" si="6"/>
        <v>0.06</v>
      </c>
      <c r="E27" s="92"/>
      <c r="F27" s="93"/>
      <c r="G27" s="94">
        <f t="shared" si="7"/>
        <v>166666</v>
      </c>
      <c r="H27" s="1"/>
      <c r="I27" s="1"/>
      <c r="J27" s="42" t="s">
        <v>56</v>
      </c>
      <c r="K27" s="43"/>
      <c r="L27" s="44">
        <v>1</v>
      </c>
      <c r="M27" s="45">
        <v>5000</v>
      </c>
      <c r="N27" s="46">
        <v>500000</v>
      </c>
      <c r="O27" s="47">
        <f>N27/10000</f>
        <v>50</v>
      </c>
      <c r="P27" s="48"/>
      <c r="Q27" s="49" t="str">
        <f t="shared" si="0"/>
        <v/>
      </c>
      <c r="R27" s="50"/>
      <c r="S27" s="51" t="str">
        <f t="shared" si="1"/>
        <v/>
      </c>
      <c r="T27" s="52" t="str">
        <f t="shared" si="2"/>
        <v/>
      </c>
      <c r="U27" s="51" t="str">
        <f t="shared" si="3"/>
        <v/>
      </c>
      <c r="V27" s="1"/>
      <c r="W27" s="1"/>
      <c r="X27" s="1"/>
      <c r="Y27" s="1"/>
      <c r="Z27" s="1"/>
    </row>
    <row r="28" spans="1:26" ht="18" customHeight="1">
      <c r="A28" s="1">
        <v>7</v>
      </c>
      <c r="B28" s="89">
        <v>8</v>
      </c>
      <c r="C28" s="90">
        <f t="shared" si="5"/>
        <v>8</v>
      </c>
      <c r="D28" s="91">
        <f t="shared" si="6"/>
        <v>7.0000000000000007E-2</v>
      </c>
      <c r="E28" s="92"/>
      <c r="F28" s="93"/>
      <c r="G28" s="94">
        <f t="shared" si="7"/>
        <v>142857</v>
      </c>
      <c r="H28" s="1"/>
      <c r="I28" s="1"/>
      <c r="J28" s="95" t="s">
        <v>57</v>
      </c>
      <c r="K28" s="96"/>
      <c r="L28" s="97">
        <v>1</v>
      </c>
      <c r="M28" s="98">
        <v>15000</v>
      </c>
      <c r="N28" s="99">
        <v>1500000</v>
      </c>
      <c r="O28" s="100">
        <f>N28/10000</f>
        <v>150</v>
      </c>
      <c r="P28" s="37"/>
      <c r="Q28" s="101" t="str">
        <f t="shared" si="0"/>
        <v/>
      </c>
      <c r="R28" s="102"/>
      <c r="S28" s="103" t="str">
        <f t="shared" si="1"/>
        <v/>
      </c>
      <c r="T28" s="104" t="str">
        <f t="shared" si="2"/>
        <v/>
      </c>
      <c r="U28" s="103" t="str">
        <f t="shared" si="3"/>
        <v/>
      </c>
      <c r="V28" s="1"/>
      <c r="W28" s="1"/>
      <c r="X28" s="1"/>
      <c r="Y28" s="1"/>
      <c r="Z28" s="1"/>
    </row>
    <row r="29" spans="1:26" ht="18" customHeight="1">
      <c r="A29" s="1">
        <v>8</v>
      </c>
      <c r="B29" s="89">
        <v>9</v>
      </c>
      <c r="C29" s="90">
        <f t="shared" si="5"/>
        <v>9</v>
      </c>
      <c r="D29" s="91">
        <f t="shared" si="6"/>
        <v>0.08</v>
      </c>
      <c r="E29" s="92"/>
      <c r="F29" s="93"/>
      <c r="G29" s="94">
        <f t="shared" si="7"/>
        <v>125000</v>
      </c>
      <c r="H29" s="1"/>
      <c r="I29" s="1"/>
      <c r="J29" s="106" t="s">
        <v>58</v>
      </c>
      <c r="K29" s="107"/>
      <c r="L29" s="108">
        <v>1</v>
      </c>
      <c r="M29" s="109">
        <v>15000</v>
      </c>
      <c r="N29" s="110">
        <v>1500000</v>
      </c>
      <c r="O29" s="111">
        <f>N29/10000</f>
        <v>150</v>
      </c>
      <c r="P29" s="112"/>
      <c r="Q29" s="113" t="str">
        <f t="shared" si="0"/>
        <v/>
      </c>
      <c r="R29" s="114"/>
      <c r="S29" s="115" t="str">
        <f t="shared" si="1"/>
        <v/>
      </c>
      <c r="T29" s="116" t="str">
        <f t="shared" si="2"/>
        <v/>
      </c>
      <c r="U29" s="115" t="str">
        <f t="shared" si="3"/>
        <v/>
      </c>
      <c r="V29" s="1"/>
      <c r="W29" s="1"/>
      <c r="X29" s="1"/>
      <c r="Y29" s="1"/>
      <c r="Z29" s="1"/>
    </row>
    <row r="30" spans="1:26" ht="18" customHeight="1">
      <c r="A30" s="1">
        <v>9</v>
      </c>
      <c r="B30" s="117">
        <v>10</v>
      </c>
      <c r="C30" s="118">
        <f t="shared" si="5"/>
        <v>10</v>
      </c>
      <c r="D30" s="119">
        <f t="shared" si="6"/>
        <v>0.09</v>
      </c>
      <c r="E30" s="120"/>
      <c r="F30" s="121"/>
      <c r="G30" s="122">
        <f t="shared" si="7"/>
        <v>111111</v>
      </c>
      <c r="H30" s="1"/>
      <c r="I30" s="1"/>
      <c r="J30" s="1"/>
      <c r="K30" s="1"/>
      <c r="L30" s="1"/>
      <c r="M30" s="9"/>
      <c r="N30" s="10"/>
      <c r="O30" s="10"/>
      <c r="P30" s="2"/>
      <c r="Q30" s="123">
        <f>SUM(Q11:Q29)</f>
        <v>10.5</v>
      </c>
      <c r="R30" s="124"/>
      <c r="S30" s="125">
        <f>SUM(S11:S29)</f>
        <v>4.5</v>
      </c>
      <c r="T30" s="126">
        <f>SUM(T11:T29)</f>
        <v>3.5</v>
      </c>
      <c r="U30" s="125">
        <f>SUM(U11:U29)</f>
        <v>2.5</v>
      </c>
      <c r="V30" s="1"/>
      <c r="W30" s="1"/>
      <c r="X30" s="1"/>
      <c r="Y30" s="1"/>
      <c r="Z30" s="1"/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27">
        <v>50</v>
      </c>
      <c r="K31" s="128" t="s">
        <v>59</v>
      </c>
      <c r="L31" s="129">
        <f>+L12+L15+L17+L19+L27</f>
        <v>7</v>
      </c>
      <c r="M31" s="128" t="s">
        <v>60</v>
      </c>
      <c r="N31" s="10"/>
      <c r="O31" s="10"/>
      <c r="P31" s="2"/>
      <c r="Q31" s="2"/>
      <c r="R31" s="2"/>
      <c r="S31" s="2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"/>
      <c r="D32" s="1"/>
      <c r="E32" s="8" t="s">
        <v>13</v>
      </c>
      <c r="F32" s="1"/>
      <c r="G32" s="8" t="s">
        <v>14</v>
      </c>
      <c r="H32" s="1"/>
      <c r="I32" s="1"/>
      <c r="J32" s="130" t="s">
        <v>61</v>
      </c>
      <c r="K32" s="130"/>
      <c r="L32" s="131">
        <f>+L13+L15+L16+L17</f>
        <v>6</v>
      </c>
      <c r="M32" s="130" t="s">
        <v>60</v>
      </c>
      <c r="N32" s="1"/>
      <c r="O32" s="1"/>
      <c r="P32" s="132" t="s">
        <v>62</v>
      </c>
      <c r="Q32" s="5" t="s">
        <v>63</v>
      </c>
      <c r="R32" s="6"/>
      <c r="S32" s="6"/>
      <c r="T32" s="6"/>
      <c r="U32" s="7"/>
      <c r="V32" s="1"/>
      <c r="W32" s="1"/>
      <c r="X32" s="1"/>
      <c r="Y32" s="1"/>
      <c r="Z32" s="1"/>
    </row>
    <row r="33" spans="1:26" ht="18" customHeight="1">
      <c r="A33" s="1"/>
      <c r="B33" s="11" t="s">
        <v>17</v>
      </c>
      <c r="C33" s="12" t="s">
        <v>18</v>
      </c>
      <c r="D33" s="13">
        <v>0.01</v>
      </c>
      <c r="E33" s="14">
        <v>1000</v>
      </c>
      <c r="F33" s="15" t="s">
        <v>19</v>
      </c>
      <c r="G33" s="16">
        <f>E33/D33</f>
        <v>100000</v>
      </c>
      <c r="H33" s="1"/>
      <c r="I33" s="1"/>
      <c r="J33" s="1"/>
      <c r="K33" s="1"/>
      <c r="L33" s="1"/>
      <c r="M33" s="1"/>
      <c r="N33" s="1"/>
      <c r="O33" s="1"/>
      <c r="P33" s="133"/>
      <c r="Q33" s="134" t="s">
        <v>64</v>
      </c>
      <c r="R33" s="134" t="s">
        <v>26</v>
      </c>
      <c r="S33" s="134" t="s">
        <v>65</v>
      </c>
      <c r="T33" s="135" t="s">
        <v>66</v>
      </c>
      <c r="U33" s="135" t="s">
        <v>67</v>
      </c>
      <c r="V33" s="1"/>
      <c r="W33" s="1"/>
      <c r="X33" s="1"/>
      <c r="Y33" s="1"/>
      <c r="Z33" s="1"/>
    </row>
    <row r="34" spans="1:26" ht="18" customHeight="1">
      <c r="A34" s="1"/>
      <c r="B34" s="26" t="s">
        <v>17</v>
      </c>
      <c r="C34" s="27" t="s">
        <v>28</v>
      </c>
      <c r="D34" s="28">
        <v>0.01</v>
      </c>
      <c r="E34" s="29">
        <v>3000</v>
      </c>
      <c r="F34" s="30" t="s">
        <v>19</v>
      </c>
      <c r="G34" s="31">
        <f>E34/D34</f>
        <v>300000</v>
      </c>
      <c r="H34" s="1"/>
      <c r="I34" s="8" t="s">
        <v>68</v>
      </c>
      <c r="J34" s="136" t="s">
        <v>69</v>
      </c>
      <c r="K34" s="1"/>
      <c r="L34" s="1"/>
      <c r="M34" s="1"/>
      <c r="N34" s="1"/>
      <c r="O34" s="1"/>
      <c r="P34" s="137">
        <v>100000</v>
      </c>
      <c r="Q34" s="137">
        <f t="shared" ref="Q34:U43" si="8">$P34*0.01*Q$30</f>
        <v>10500</v>
      </c>
      <c r="R34" s="137">
        <f t="shared" si="8"/>
        <v>0</v>
      </c>
      <c r="S34" s="137">
        <f t="shared" si="8"/>
        <v>4500</v>
      </c>
      <c r="T34" s="137">
        <f t="shared" si="8"/>
        <v>3500</v>
      </c>
      <c r="U34" s="137">
        <f t="shared" si="8"/>
        <v>2500</v>
      </c>
      <c r="V34" s="1"/>
      <c r="W34" s="1"/>
      <c r="X34" s="1"/>
      <c r="Y34" s="1"/>
      <c r="Z34" s="1"/>
    </row>
    <row r="35" spans="1:26" ht="18" customHeight="1">
      <c r="A35" s="1"/>
      <c r="B35" s="26" t="s">
        <v>17</v>
      </c>
      <c r="C35" s="27" t="s">
        <v>33</v>
      </c>
      <c r="D35" s="28">
        <v>0.02</v>
      </c>
      <c r="E35" s="29">
        <v>1000</v>
      </c>
      <c r="F35" s="30" t="s">
        <v>19</v>
      </c>
      <c r="G35" s="31">
        <f>E35/D35</f>
        <v>50000</v>
      </c>
      <c r="H35" s="1"/>
      <c r="I35" s="1"/>
      <c r="J35" s="136" t="s">
        <v>70</v>
      </c>
      <c r="K35" s="1"/>
      <c r="L35" s="1"/>
      <c r="M35" s="1"/>
      <c r="N35" s="1"/>
      <c r="O35" s="1"/>
      <c r="P35" s="137">
        <v>200000</v>
      </c>
      <c r="Q35" s="137">
        <f t="shared" si="8"/>
        <v>21000</v>
      </c>
      <c r="R35" s="137">
        <f t="shared" si="8"/>
        <v>0</v>
      </c>
      <c r="S35" s="137">
        <f t="shared" si="8"/>
        <v>9000</v>
      </c>
      <c r="T35" s="137">
        <f t="shared" si="8"/>
        <v>7000</v>
      </c>
      <c r="U35" s="137">
        <f t="shared" si="8"/>
        <v>5000</v>
      </c>
      <c r="V35" s="1"/>
      <c r="W35" s="1"/>
      <c r="X35" s="1"/>
      <c r="Y35" s="1"/>
      <c r="Z35" s="1"/>
    </row>
    <row r="36" spans="1:26" ht="18" customHeight="1">
      <c r="A36" s="1"/>
      <c r="B36" s="32"/>
      <c r="C36" s="53"/>
      <c r="D36" s="28"/>
      <c r="E36" s="54"/>
      <c r="F36" s="55"/>
      <c r="G36" s="56"/>
      <c r="H36" s="1"/>
      <c r="I36" s="1"/>
      <c r="J36" s="136" t="s">
        <v>71</v>
      </c>
      <c r="K36" s="1"/>
      <c r="L36" s="1"/>
      <c r="M36" s="1"/>
      <c r="N36" s="1"/>
      <c r="O36" s="1"/>
      <c r="P36" s="137">
        <v>300000</v>
      </c>
      <c r="Q36" s="137">
        <f t="shared" si="8"/>
        <v>31500</v>
      </c>
      <c r="R36" s="137">
        <f t="shared" si="8"/>
        <v>0</v>
      </c>
      <c r="S36" s="137">
        <f t="shared" si="8"/>
        <v>13500</v>
      </c>
      <c r="T36" s="137">
        <f t="shared" si="8"/>
        <v>10500</v>
      </c>
      <c r="U36" s="137">
        <f t="shared" si="8"/>
        <v>7500</v>
      </c>
      <c r="V36" s="1"/>
      <c r="W36" s="1"/>
      <c r="X36" s="1"/>
      <c r="Y36" s="1"/>
      <c r="Z36" s="1"/>
    </row>
    <row r="37" spans="1:26" ht="18" customHeight="1">
      <c r="A37" s="1"/>
      <c r="B37" s="32" t="s">
        <v>37</v>
      </c>
      <c r="C37" s="62" t="s">
        <v>38</v>
      </c>
      <c r="D37" s="28">
        <v>0.02</v>
      </c>
      <c r="E37" s="29">
        <v>3000</v>
      </c>
      <c r="F37" s="30" t="s">
        <v>19</v>
      </c>
      <c r="G37" s="31">
        <f t="shared" ref="G37:G49" si="9">E37/D37</f>
        <v>150000</v>
      </c>
      <c r="H37" s="1"/>
      <c r="I37" s="1"/>
      <c r="J37" s="1"/>
      <c r="K37" s="1"/>
      <c r="L37" s="1"/>
      <c r="M37" s="1"/>
      <c r="N37" s="1"/>
      <c r="O37" s="1"/>
      <c r="P37" s="137">
        <v>400000</v>
      </c>
      <c r="Q37" s="137">
        <f t="shared" si="8"/>
        <v>42000</v>
      </c>
      <c r="R37" s="137">
        <f t="shared" si="8"/>
        <v>0</v>
      </c>
      <c r="S37" s="137">
        <f t="shared" si="8"/>
        <v>18000</v>
      </c>
      <c r="T37" s="137">
        <f t="shared" si="8"/>
        <v>14000</v>
      </c>
      <c r="U37" s="137">
        <f t="shared" si="8"/>
        <v>10000</v>
      </c>
      <c r="V37" s="1"/>
      <c r="W37" s="1"/>
      <c r="X37" s="1"/>
      <c r="Y37" s="1"/>
      <c r="Z37" s="1"/>
    </row>
    <row r="38" spans="1:26" ht="18" customHeight="1">
      <c r="A38" s="1"/>
      <c r="B38" s="32" t="s">
        <v>37</v>
      </c>
      <c r="C38" s="53" t="s">
        <v>40</v>
      </c>
      <c r="D38" s="28">
        <v>0.08</v>
      </c>
      <c r="E38" s="29">
        <v>8000</v>
      </c>
      <c r="F38" s="30" t="s">
        <v>19</v>
      </c>
      <c r="G38" s="31">
        <f t="shared" si="9"/>
        <v>100000</v>
      </c>
      <c r="H38" s="1"/>
      <c r="I38" s="1"/>
      <c r="J38" s="1"/>
      <c r="K38" s="1"/>
      <c r="L38" s="1"/>
      <c r="M38" s="1"/>
      <c r="N38" s="1"/>
      <c r="O38" s="1"/>
      <c r="P38" s="137">
        <v>500000</v>
      </c>
      <c r="Q38" s="137">
        <f t="shared" si="8"/>
        <v>52500</v>
      </c>
      <c r="R38" s="137">
        <f t="shared" si="8"/>
        <v>0</v>
      </c>
      <c r="S38" s="137">
        <f t="shared" si="8"/>
        <v>22500</v>
      </c>
      <c r="T38" s="137">
        <f t="shared" si="8"/>
        <v>17500</v>
      </c>
      <c r="U38" s="137">
        <f t="shared" si="8"/>
        <v>12500</v>
      </c>
      <c r="V38" s="1"/>
      <c r="W38" s="1"/>
      <c r="X38" s="1"/>
      <c r="Y38" s="1"/>
      <c r="Z38" s="1"/>
    </row>
    <row r="39" spans="1:26" ht="18" customHeight="1">
      <c r="A39" s="1"/>
      <c r="B39" s="32" t="s">
        <v>37</v>
      </c>
      <c r="C39" s="53" t="s">
        <v>42</v>
      </c>
      <c r="D39" s="28">
        <v>0.09</v>
      </c>
      <c r="E39" s="29">
        <v>30000</v>
      </c>
      <c r="F39" s="30" t="s">
        <v>19</v>
      </c>
      <c r="G39" s="31">
        <f t="shared" si="9"/>
        <v>333333.33333333337</v>
      </c>
      <c r="H39" s="1"/>
      <c r="I39" s="1"/>
      <c r="J39" s="138"/>
      <c r="K39" s="1"/>
      <c r="L39" s="1"/>
      <c r="M39" s="1"/>
      <c r="N39" s="1"/>
      <c r="O39" s="1"/>
      <c r="P39" s="137">
        <v>600000</v>
      </c>
      <c r="Q39" s="137">
        <f t="shared" si="8"/>
        <v>63000</v>
      </c>
      <c r="R39" s="137">
        <f t="shared" si="8"/>
        <v>0</v>
      </c>
      <c r="S39" s="137">
        <f t="shared" si="8"/>
        <v>27000</v>
      </c>
      <c r="T39" s="137">
        <f t="shared" si="8"/>
        <v>21000</v>
      </c>
      <c r="U39" s="137">
        <f t="shared" si="8"/>
        <v>15000</v>
      </c>
      <c r="V39" s="1"/>
      <c r="W39" s="1"/>
      <c r="X39" s="1"/>
      <c r="Y39" s="1"/>
      <c r="Z39" s="1"/>
    </row>
    <row r="40" spans="1:26" ht="18" customHeight="1">
      <c r="A40" s="139">
        <v>44169</v>
      </c>
      <c r="B40" s="32" t="s">
        <v>37</v>
      </c>
      <c r="C40" s="53" t="s">
        <v>72</v>
      </c>
      <c r="D40" s="28">
        <v>0.09</v>
      </c>
      <c r="E40" s="29">
        <v>10000</v>
      </c>
      <c r="F40" s="30" t="s">
        <v>19</v>
      </c>
      <c r="G40" s="31">
        <f t="shared" si="9"/>
        <v>111111.11111111111</v>
      </c>
      <c r="H40" s="1"/>
      <c r="I40" s="1"/>
      <c r="J40" s="1"/>
      <c r="K40" s="1"/>
      <c r="L40" s="1"/>
      <c r="M40" s="1"/>
      <c r="N40" s="1"/>
      <c r="O40" s="1"/>
      <c r="P40" s="137">
        <v>700000</v>
      </c>
      <c r="Q40" s="137">
        <f t="shared" si="8"/>
        <v>73500</v>
      </c>
      <c r="R40" s="137">
        <f t="shared" si="8"/>
        <v>0</v>
      </c>
      <c r="S40" s="137">
        <f t="shared" si="8"/>
        <v>31500</v>
      </c>
      <c r="T40" s="137">
        <f t="shared" si="8"/>
        <v>24500</v>
      </c>
      <c r="U40" s="137">
        <f t="shared" si="8"/>
        <v>17500</v>
      </c>
      <c r="V40" s="1"/>
      <c r="W40" s="1"/>
      <c r="X40" s="1"/>
      <c r="Y40" s="1"/>
      <c r="Z40" s="1"/>
    </row>
    <row r="41" spans="1:26" ht="18" customHeight="1">
      <c r="A41" s="139">
        <v>44178</v>
      </c>
      <c r="B41" s="32" t="s">
        <v>37</v>
      </c>
      <c r="C41" s="53" t="s">
        <v>73</v>
      </c>
      <c r="D41" s="28">
        <v>0.06</v>
      </c>
      <c r="E41" s="29">
        <v>8000</v>
      </c>
      <c r="F41" s="30" t="s">
        <v>19</v>
      </c>
      <c r="G41" s="31">
        <f t="shared" si="9"/>
        <v>133333.33333333334</v>
      </c>
      <c r="H41" s="1"/>
      <c r="I41" s="1"/>
      <c r="J41" s="1"/>
      <c r="K41" s="1"/>
      <c r="L41" s="1"/>
      <c r="M41" s="1"/>
      <c r="N41" s="1"/>
      <c r="O41" s="1"/>
      <c r="P41" s="137">
        <v>800000</v>
      </c>
      <c r="Q41" s="137">
        <f t="shared" si="8"/>
        <v>84000</v>
      </c>
      <c r="R41" s="137">
        <f t="shared" si="8"/>
        <v>0</v>
      </c>
      <c r="S41" s="137">
        <f t="shared" si="8"/>
        <v>36000</v>
      </c>
      <c r="T41" s="137">
        <f t="shared" si="8"/>
        <v>28000</v>
      </c>
      <c r="U41" s="137">
        <f t="shared" si="8"/>
        <v>20000</v>
      </c>
      <c r="V41" s="1"/>
      <c r="W41" s="1"/>
      <c r="X41" s="1"/>
      <c r="Y41" s="1"/>
      <c r="Z41" s="1"/>
    </row>
    <row r="42" spans="1:26" ht="18" customHeight="1">
      <c r="A42" s="139">
        <v>44184</v>
      </c>
      <c r="B42" s="32" t="s">
        <v>37</v>
      </c>
      <c r="C42" s="53" t="s">
        <v>74</v>
      </c>
      <c r="D42" s="28">
        <v>0.09</v>
      </c>
      <c r="E42" s="29">
        <v>10000</v>
      </c>
      <c r="F42" s="30" t="s">
        <v>19</v>
      </c>
      <c r="G42" s="31">
        <f t="shared" si="9"/>
        <v>111111.11111111111</v>
      </c>
      <c r="H42" s="1"/>
      <c r="I42" s="1"/>
      <c r="J42" s="1"/>
      <c r="K42" s="1"/>
      <c r="L42" s="1"/>
      <c r="M42" s="1"/>
      <c r="N42" s="1"/>
      <c r="O42" s="1"/>
      <c r="P42" s="137">
        <v>900000</v>
      </c>
      <c r="Q42" s="137">
        <f t="shared" si="8"/>
        <v>94500</v>
      </c>
      <c r="R42" s="137">
        <f t="shared" si="8"/>
        <v>0</v>
      </c>
      <c r="S42" s="137">
        <f t="shared" si="8"/>
        <v>40500</v>
      </c>
      <c r="T42" s="137">
        <f t="shared" si="8"/>
        <v>31500</v>
      </c>
      <c r="U42" s="137">
        <f t="shared" si="8"/>
        <v>22500</v>
      </c>
      <c r="V42" s="1"/>
      <c r="W42" s="1"/>
      <c r="X42" s="1"/>
      <c r="Y42" s="1"/>
      <c r="Z42" s="1"/>
    </row>
    <row r="43" spans="1:26" ht="18" customHeight="1">
      <c r="A43" s="1"/>
      <c r="B43" s="32" t="s">
        <v>37</v>
      </c>
      <c r="C43" s="53"/>
      <c r="D43" s="28"/>
      <c r="E43" s="29"/>
      <c r="F43" s="30" t="s">
        <v>19</v>
      </c>
      <c r="G43" s="31" t="e">
        <f t="shared" si="9"/>
        <v>#DIV/0!</v>
      </c>
      <c r="H43" s="1"/>
      <c r="I43" s="1"/>
      <c r="J43" s="1"/>
      <c r="K43" s="1"/>
      <c r="L43" s="1"/>
      <c r="M43" s="1"/>
      <c r="N43" s="1"/>
      <c r="O43" s="1"/>
      <c r="P43" s="137">
        <v>1000000</v>
      </c>
      <c r="Q43" s="137">
        <f t="shared" si="8"/>
        <v>105000</v>
      </c>
      <c r="R43" s="137">
        <f t="shared" si="8"/>
        <v>0</v>
      </c>
      <c r="S43" s="137">
        <f t="shared" si="8"/>
        <v>45000</v>
      </c>
      <c r="T43" s="137">
        <f t="shared" si="8"/>
        <v>35000</v>
      </c>
      <c r="U43" s="137">
        <f t="shared" si="8"/>
        <v>25000</v>
      </c>
      <c r="V43" s="1"/>
      <c r="W43" s="1"/>
      <c r="X43" s="1"/>
      <c r="Y43" s="1"/>
      <c r="Z43" s="1"/>
    </row>
    <row r="44" spans="1:26" ht="18" customHeight="1">
      <c r="A44" s="1"/>
      <c r="B44" s="32" t="s">
        <v>37</v>
      </c>
      <c r="C44" s="53"/>
      <c r="D44" s="28"/>
      <c r="E44" s="29"/>
      <c r="F44" s="30" t="s">
        <v>19</v>
      </c>
      <c r="G44" s="31" t="e">
        <f t="shared" si="9"/>
        <v>#DIV/0!</v>
      </c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32" t="s">
        <v>37</v>
      </c>
      <c r="C45" s="53"/>
      <c r="D45" s="28"/>
      <c r="E45" s="29"/>
      <c r="F45" s="30" t="s">
        <v>19</v>
      </c>
      <c r="G45" s="31" t="e">
        <f t="shared" si="9"/>
        <v>#DIV/0!</v>
      </c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32" t="s">
        <v>37</v>
      </c>
      <c r="C46" s="53"/>
      <c r="D46" s="28"/>
      <c r="E46" s="29"/>
      <c r="F46" s="30" t="s">
        <v>19</v>
      </c>
      <c r="G46" s="31" t="e">
        <f t="shared" si="9"/>
        <v>#DIV/0!</v>
      </c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32" t="s">
        <v>37</v>
      </c>
      <c r="C47" s="53"/>
      <c r="D47" s="28"/>
      <c r="E47" s="29"/>
      <c r="F47" s="30" t="s">
        <v>19</v>
      </c>
      <c r="G47" s="31" t="e">
        <f t="shared" si="9"/>
        <v>#DIV/0!</v>
      </c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32" t="s">
        <v>37</v>
      </c>
      <c r="C48" s="53"/>
      <c r="D48" s="28"/>
      <c r="E48" s="29"/>
      <c r="F48" s="30" t="s">
        <v>19</v>
      </c>
      <c r="G48" s="31" t="e">
        <f t="shared" si="9"/>
        <v>#DIV/0!</v>
      </c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70" t="s">
        <v>37</v>
      </c>
      <c r="C49" s="71"/>
      <c r="D49" s="72"/>
      <c r="E49" s="73"/>
      <c r="F49" s="74" t="s">
        <v>19</v>
      </c>
      <c r="G49" s="75" t="e">
        <f t="shared" si="9"/>
        <v>#DIV/0!</v>
      </c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1"/>
      <c r="U249" s="1"/>
      <c r="V249" s="1"/>
      <c r="W249" s="1"/>
      <c r="X249" s="1"/>
      <c r="Y249" s="1"/>
      <c r="Z249" s="1"/>
    </row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Q8:S8"/>
    <mergeCell ref="T8:U8"/>
    <mergeCell ref="Q9:S9"/>
    <mergeCell ref="T9:U9"/>
    <mergeCell ref="J10:K10"/>
    <mergeCell ref="P32:P33"/>
    <mergeCell ref="Q32:U32"/>
  </mergeCells>
  <phoneticPr fontId="2"/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3A03-F58F-4CA7-B280-10D9BD35A0D8}">
  <sheetPr>
    <pageSetUpPr fitToPage="1"/>
  </sheetPr>
  <dimension ref="A1:AN1000"/>
  <sheetViews>
    <sheetView showGridLines="0" tabSelected="1" zoomScale="85" zoomScaleNormal="85" workbookViewId="0">
      <selection activeCell="A3" sqref="A3"/>
    </sheetView>
  </sheetViews>
  <sheetFormatPr defaultColWidth="12.59765625" defaultRowHeight="15" customHeight="1"/>
  <cols>
    <col min="1" max="1" width="18.09765625" style="3" customWidth="1"/>
    <col min="2" max="2" width="16.5" style="3" bestFit="1" customWidth="1"/>
    <col min="3" max="3" width="7.5" style="3" bestFit="1" customWidth="1"/>
    <col min="4" max="4" width="5" style="3" bestFit="1" customWidth="1"/>
    <col min="5" max="5" width="8.796875" style="3" bestFit="1" customWidth="1"/>
    <col min="6" max="6" width="9.19921875" style="3" bestFit="1" customWidth="1"/>
    <col min="7" max="7" width="8.59765625" style="3" bestFit="1" customWidth="1"/>
    <col min="8" max="8" width="17.19921875" style="3" bestFit="1" customWidth="1"/>
    <col min="9" max="9" width="15.296875" style="3" bestFit="1" customWidth="1"/>
    <col min="10" max="13" width="9.8984375" style="3" bestFit="1" customWidth="1"/>
    <col min="14" max="14" width="8.796875" style="3" bestFit="1" customWidth="1"/>
    <col min="15" max="16" width="9.8984375" style="3" bestFit="1" customWidth="1"/>
    <col min="17" max="17" width="12.09765625" style="3" bestFit="1" customWidth="1"/>
    <col min="18" max="18" width="16.5" style="3" bestFit="1" customWidth="1"/>
    <col min="19" max="19" width="12.09765625" style="3" bestFit="1" customWidth="1"/>
    <col min="20" max="20" width="7.5" style="3" bestFit="1" customWidth="1"/>
    <col min="21" max="21" width="6.796875" style="3" bestFit="1" customWidth="1"/>
    <col min="22" max="22" width="7.5" style="3" customWidth="1"/>
    <col min="23" max="23" width="13.3984375" style="3" customWidth="1"/>
    <col min="24" max="24" width="8.796875" style="3" customWidth="1"/>
    <col min="25" max="25" width="12.09765625" style="3" customWidth="1"/>
    <col min="26" max="26" width="10.3984375" style="3" bestFit="1" customWidth="1"/>
    <col min="27" max="27" width="7.5" style="3" customWidth="1"/>
    <col min="28" max="28" width="8.59765625" style="3" bestFit="1" customWidth="1"/>
    <col min="29" max="29" width="6.796875" style="3" bestFit="1" customWidth="1"/>
    <col min="30" max="30" width="8.19921875" style="3" bestFit="1" customWidth="1"/>
    <col min="31" max="31" width="6.796875" style="3" bestFit="1" customWidth="1"/>
    <col min="32" max="32" width="5.8984375" style="3" bestFit="1" customWidth="1"/>
    <col min="33" max="34" width="5" style="3" bestFit="1" customWidth="1"/>
    <col min="35" max="35" width="6.19921875" style="3" customWidth="1"/>
    <col min="36" max="36" width="26.3984375" style="3" bestFit="1" customWidth="1"/>
    <col min="37" max="37" width="13" style="3" customWidth="1"/>
    <col min="38" max="38" width="14" style="3" bestFit="1" customWidth="1"/>
    <col min="39" max="39" width="20.296875" style="3" bestFit="1" customWidth="1"/>
    <col min="40" max="40" width="6.19921875" style="3" customWidth="1"/>
    <col min="41" max="16384" width="12.59765625" style="3"/>
  </cols>
  <sheetData>
    <row r="1" spans="1:40" ht="15.75" customHeight="1">
      <c r="A1" s="140" t="s">
        <v>135</v>
      </c>
      <c r="B1" s="141"/>
      <c r="C1" s="142" t="s">
        <v>75</v>
      </c>
      <c r="D1" s="143">
        <v>6</v>
      </c>
      <c r="E1" s="144"/>
      <c r="F1" s="141"/>
      <c r="G1" s="145"/>
      <c r="H1" s="146">
        <f>SUMIFS($F$4:$F$54,$H$4:$H$54,$E$2)</f>
        <v>0</v>
      </c>
      <c r="I1" s="146">
        <f>SUMIFS($F$4:$F$54,$J$4:$J$54,2)</f>
        <v>0</v>
      </c>
      <c r="J1" s="146">
        <f>SUMIFS($F$4:$F$54,$J$4:$J$54,4)</f>
        <v>0</v>
      </c>
      <c r="K1" s="146">
        <f>SUMIFS($F$4:$F$54,$K$4:$K$54,1)</f>
        <v>0</v>
      </c>
      <c r="L1" s="146">
        <f>SUMIFS($F$4:$F$54,$O$4:$O$54,1)</f>
        <v>0</v>
      </c>
      <c r="M1" s="146">
        <f>SUMIFS($F$4:$F$54,$M$4:$M$54,1)</f>
        <v>0</v>
      </c>
      <c r="N1" s="146"/>
      <c r="O1" s="146">
        <f>SUMIFS($F$4:$F$54,$O$4:$O$54,1)</f>
        <v>0</v>
      </c>
      <c r="P1" s="146">
        <f>SUMIFS($F$4:$F$54,$P$4:$P$54,1)</f>
        <v>0</v>
      </c>
      <c r="Q1" s="147" t="s">
        <v>76</v>
      </c>
      <c r="R1" s="148">
        <f>SUM(R4:R54)</f>
        <v>0</v>
      </c>
      <c r="S1" s="147" t="s">
        <v>77</v>
      </c>
      <c r="T1" s="141"/>
      <c r="U1" s="141"/>
      <c r="V1" s="141"/>
      <c r="W1" s="141" t="s">
        <v>78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1:40" ht="15.75" customHeight="1">
      <c r="A2" s="149">
        <v>44197</v>
      </c>
      <c r="B2" s="141"/>
      <c r="C2" s="141"/>
      <c r="D2" s="141"/>
      <c r="E2" s="150">
        <f>IF(COUNT($E$4:$E$50,1)&gt;10,9,COUNT($E$4:$E$50,1)-2)</f>
        <v>0</v>
      </c>
      <c r="F2" s="141"/>
      <c r="G2" s="151" t="s">
        <v>79</v>
      </c>
      <c r="H2" s="152" t="str">
        <f>"("&amp;TEXT(VLOOKUP($E2,注意事項!$A$21:$G$30,7,0),"#,##0")&amp;"円まで)"</f>
        <v>(-円まで)</v>
      </c>
      <c r="I2" s="152" t="str">
        <f>"("&amp;TEXT(20000,"#,##0")&amp;"円まで)"</f>
        <v>(20,000円まで)</v>
      </c>
      <c r="J2" s="153" t="s">
        <v>80</v>
      </c>
      <c r="K2" s="153" t="s">
        <v>81</v>
      </c>
      <c r="L2" s="153" t="s">
        <v>82</v>
      </c>
      <c r="M2" s="153" t="s">
        <v>83</v>
      </c>
      <c r="N2" s="153" t="s">
        <v>84</v>
      </c>
      <c r="O2" s="153" t="s">
        <v>85</v>
      </c>
      <c r="P2" s="153" t="s">
        <v>82</v>
      </c>
      <c r="Q2" s="154">
        <f>250000-SUM(F:F)</f>
        <v>250000</v>
      </c>
      <c r="R2" s="148">
        <f>IF(R1&lt;10000,0,R1-10000)</f>
        <v>0</v>
      </c>
      <c r="S2" s="154">
        <f>125000-J1</f>
        <v>125000</v>
      </c>
      <c r="T2" s="141"/>
      <c r="U2" s="141"/>
      <c r="V2" s="141"/>
      <c r="W2" s="155">
        <f>-SUM(W4:W19)</f>
        <v>0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 t="s">
        <v>86</v>
      </c>
      <c r="AK2" s="141"/>
      <c r="AL2" s="141"/>
      <c r="AM2" s="141"/>
      <c r="AN2" s="141"/>
    </row>
    <row r="3" spans="1:40" ht="58.5" customHeight="1" thickBot="1">
      <c r="A3" s="156" t="s">
        <v>87</v>
      </c>
      <c r="B3" s="156" t="s">
        <v>88</v>
      </c>
      <c r="C3" s="156" t="s">
        <v>89</v>
      </c>
      <c r="D3" s="156" t="s">
        <v>90</v>
      </c>
      <c r="E3" s="157" t="s">
        <v>91</v>
      </c>
      <c r="F3" s="156" t="s">
        <v>92</v>
      </c>
      <c r="G3" s="158" t="s">
        <v>93</v>
      </c>
      <c r="H3" s="159" t="s">
        <v>94</v>
      </c>
      <c r="I3" s="159" t="s">
        <v>95</v>
      </c>
      <c r="J3" s="159" t="s">
        <v>96</v>
      </c>
      <c r="K3" s="159" t="s">
        <v>97</v>
      </c>
      <c r="L3" s="159" t="s">
        <v>98</v>
      </c>
      <c r="M3" s="156" t="s">
        <v>99</v>
      </c>
      <c r="N3" s="156" t="s">
        <v>100</v>
      </c>
      <c r="O3" s="159" t="s">
        <v>101</v>
      </c>
      <c r="P3" s="156" t="s">
        <v>102</v>
      </c>
      <c r="Q3" s="160" t="s">
        <v>103</v>
      </c>
      <c r="R3" s="158" t="s">
        <v>104</v>
      </c>
      <c r="S3" s="158" t="s">
        <v>105</v>
      </c>
      <c r="T3" s="156" t="s">
        <v>106</v>
      </c>
      <c r="U3" s="156" t="s">
        <v>107</v>
      </c>
      <c r="V3" s="160" t="s">
        <v>108</v>
      </c>
      <c r="W3" s="159" t="s">
        <v>136</v>
      </c>
      <c r="X3" s="159" t="s">
        <v>109</v>
      </c>
      <c r="Y3" s="158" t="s">
        <v>110</v>
      </c>
      <c r="Z3" s="161" t="s">
        <v>111</v>
      </c>
      <c r="AA3" s="162" t="s">
        <v>112</v>
      </c>
      <c r="AB3" s="163" t="s">
        <v>113</v>
      </c>
      <c r="AC3" s="163" t="s">
        <v>114</v>
      </c>
      <c r="AD3" s="164" t="s">
        <v>115</v>
      </c>
      <c r="AE3" s="165" t="s">
        <v>116</v>
      </c>
      <c r="AF3" s="165" t="s">
        <v>117</v>
      </c>
      <c r="AG3" s="165" t="s">
        <v>118</v>
      </c>
      <c r="AH3" s="165" t="s">
        <v>119</v>
      </c>
      <c r="AI3" s="166"/>
      <c r="AJ3" s="167" t="s">
        <v>120</v>
      </c>
      <c r="AK3" s="168">
        <f>SUM(F:F)</f>
        <v>0</v>
      </c>
      <c r="AL3" s="169" t="s">
        <v>121</v>
      </c>
      <c r="AM3" s="169" t="s">
        <v>122</v>
      </c>
      <c r="AN3" s="141"/>
    </row>
    <row r="4" spans="1:40" ht="15.75" customHeight="1" thickTop="1">
      <c r="A4" s="170"/>
      <c r="B4" s="171"/>
      <c r="C4" s="172"/>
      <c r="D4" s="173">
        <v>1</v>
      </c>
      <c r="E4" s="174">
        <v>1</v>
      </c>
      <c r="F4" s="173">
        <f t="shared" ref="F4:F15" si="0">$D4*$C4</f>
        <v>0</v>
      </c>
      <c r="G4" s="175">
        <f t="shared" ref="G4:G15" si="1">$D$1</f>
        <v>6</v>
      </c>
      <c r="H4" s="176">
        <f t="shared" ref="H4:H11" si="2">SUM($E$4:$E$18)-1</f>
        <v>0</v>
      </c>
      <c r="I4" s="176"/>
      <c r="J4" s="176"/>
      <c r="K4" s="176"/>
      <c r="L4" s="176"/>
      <c r="M4" s="176">
        <v>1</v>
      </c>
      <c r="N4" s="176">
        <v>1</v>
      </c>
      <c r="O4" s="176">
        <v>1</v>
      </c>
      <c r="P4" s="176">
        <v>1</v>
      </c>
      <c r="Q4" s="177">
        <f t="shared" ref="Q4:Q16" si="3">ROUNDDOWN(ROUNDDOWN($F4,-2)*SUM($G4:$P4)*0.01,0)</f>
        <v>0</v>
      </c>
      <c r="R4" s="177">
        <f t="shared" ref="R4:R15" si="4">ROUNDDOWN(ROUNDDOWN($F4,-2)*(H4)*0.01,0)</f>
        <v>0</v>
      </c>
      <c r="S4" s="177">
        <f t="shared" ref="S4:S15" si="5">F4-Q4</f>
        <v>0</v>
      </c>
      <c r="T4" s="178"/>
      <c r="U4" s="179"/>
      <c r="V4" s="177">
        <f t="shared" ref="V4:V15" si="6">T4*D4</f>
        <v>0</v>
      </c>
      <c r="W4" s="173"/>
      <c r="X4" s="173"/>
      <c r="Y4" s="177">
        <f t="shared" ref="Y4:Y15" si="7">V4-W4-X4-S4</f>
        <v>0</v>
      </c>
      <c r="Z4" s="180">
        <f t="shared" ref="Z4:Z15" si="8">IF($AB4="在庫",0,$Y4)</f>
        <v>0</v>
      </c>
      <c r="AA4" s="181">
        <f t="shared" ref="AA4:AA15" si="9">IF($T4="",0,ROUNDDOWN($Y4/$C4*100,2)/$D4)</f>
        <v>0</v>
      </c>
      <c r="AB4" s="182"/>
      <c r="AC4" s="183"/>
      <c r="AD4" s="182"/>
      <c r="AE4" s="182"/>
      <c r="AF4" s="182"/>
      <c r="AG4" s="182"/>
      <c r="AH4" s="182"/>
      <c r="AI4" s="184"/>
      <c r="AJ4" s="167" t="s">
        <v>123</v>
      </c>
      <c r="AK4" s="168">
        <f>+SUM(Q$4:Q$1048576)-$R$2-SUM(W4:W15)</f>
        <v>0</v>
      </c>
      <c r="AL4" s="168">
        <f>AK4+AK5</f>
        <v>0</v>
      </c>
      <c r="AM4" s="168">
        <f>AK3+AK6</f>
        <v>0</v>
      </c>
      <c r="AN4" s="141"/>
    </row>
    <row r="5" spans="1:40" ht="15.75" customHeight="1">
      <c r="A5" s="185"/>
      <c r="B5" s="186"/>
      <c r="C5" s="186"/>
      <c r="D5" s="186"/>
      <c r="E5" s="174"/>
      <c r="F5" s="186"/>
      <c r="G5" s="187">
        <f t="shared" si="1"/>
        <v>6</v>
      </c>
      <c r="H5" s="176">
        <f>SUM($E$4:$E$18)-1</f>
        <v>0</v>
      </c>
      <c r="I5" s="188"/>
      <c r="J5" s="188"/>
      <c r="K5" s="188"/>
      <c r="L5" s="188"/>
      <c r="M5" s="188"/>
      <c r="N5" s="188"/>
      <c r="O5" s="188"/>
      <c r="P5" s="188"/>
      <c r="Q5" s="177">
        <f t="shared" si="3"/>
        <v>0</v>
      </c>
      <c r="R5" s="177">
        <f t="shared" si="4"/>
        <v>0</v>
      </c>
      <c r="S5" s="177">
        <f t="shared" si="5"/>
        <v>0</v>
      </c>
      <c r="T5" s="178"/>
      <c r="U5" s="189"/>
      <c r="V5" s="190">
        <f t="shared" si="6"/>
        <v>0</v>
      </c>
      <c r="W5" s="173"/>
      <c r="X5" s="186"/>
      <c r="Y5" s="190">
        <f t="shared" si="7"/>
        <v>0</v>
      </c>
      <c r="Z5" s="191">
        <f t="shared" si="8"/>
        <v>0</v>
      </c>
      <c r="AA5" s="192">
        <f t="shared" si="9"/>
        <v>0</v>
      </c>
      <c r="AB5" s="182"/>
      <c r="AC5" s="183"/>
      <c r="AD5" s="193"/>
      <c r="AE5" s="193"/>
      <c r="AF5" s="193"/>
      <c r="AG5" s="193"/>
      <c r="AH5" s="193"/>
      <c r="AI5" s="184"/>
      <c r="AJ5" s="167" t="s">
        <v>124</v>
      </c>
      <c r="AK5" s="168">
        <f>SUM(V$4:V$1048576)</f>
        <v>0</v>
      </c>
      <c r="AL5" s="141"/>
      <c r="AM5" s="194" t="s">
        <v>125</v>
      </c>
      <c r="AN5" s="141"/>
    </row>
    <row r="6" spans="1:40" ht="15.75" customHeight="1">
      <c r="A6" s="195"/>
      <c r="B6" s="171"/>
      <c r="C6" s="186"/>
      <c r="D6" s="186"/>
      <c r="E6" s="174"/>
      <c r="F6" s="186"/>
      <c r="G6" s="187">
        <f t="shared" si="1"/>
        <v>6</v>
      </c>
      <c r="H6" s="176">
        <f t="shared" si="2"/>
        <v>0</v>
      </c>
      <c r="I6" s="188"/>
      <c r="J6" s="188"/>
      <c r="K6" s="188"/>
      <c r="L6" s="188"/>
      <c r="M6" s="188"/>
      <c r="N6" s="188"/>
      <c r="O6" s="188"/>
      <c r="P6" s="188"/>
      <c r="Q6" s="177">
        <f t="shared" si="3"/>
        <v>0</v>
      </c>
      <c r="R6" s="177">
        <f t="shared" si="4"/>
        <v>0</v>
      </c>
      <c r="S6" s="177">
        <f t="shared" si="5"/>
        <v>0</v>
      </c>
      <c r="T6" s="196"/>
      <c r="U6" s="189"/>
      <c r="V6" s="190">
        <f t="shared" si="6"/>
        <v>0</v>
      </c>
      <c r="W6" s="173"/>
      <c r="X6" s="186"/>
      <c r="Y6" s="190">
        <f t="shared" si="7"/>
        <v>0</v>
      </c>
      <c r="Z6" s="191">
        <f t="shared" si="8"/>
        <v>0</v>
      </c>
      <c r="AA6" s="192">
        <f t="shared" si="9"/>
        <v>0</v>
      </c>
      <c r="AB6" s="182"/>
      <c r="AC6" s="183"/>
      <c r="AD6" s="193"/>
      <c r="AE6" s="193"/>
      <c r="AF6" s="193"/>
      <c r="AG6" s="193"/>
      <c r="AH6" s="193"/>
      <c r="AI6" s="184"/>
      <c r="AJ6" s="197" t="s">
        <v>126</v>
      </c>
      <c r="AK6" s="198">
        <f>SUM(X:X)</f>
        <v>0</v>
      </c>
      <c r="AL6" s="141"/>
      <c r="AM6" s="199">
        <f>AK3+AK6-AK5</f>
        <v>0</v>
      </c>
      <c r="AN6" s="141"/>
    </row>
    <row r="7" spans="1:40" ht="15.75" customHeight="1">
      <c r="A7" s="195"/>
      <c r="B7" s="171"/>
      <c r="C7" s="186"/>
      <c r="D7" s="186"/>
      <c r="E7" s="174"/>
      <c r="F7" s="186"/>
      <c r="G7" s="187">
        <f t="shared" si="1"/>
        <v>6</v>
      </c>
      <c r="H7" s="176">
        <f t="shared" si="2"/>
        <v>0</v>
      </c>
      <c r="I7" s="188"/>
      <c r="J7" s="188"/>
      <c r="K7" s="188"/>
      <c r="L7" s="188"/>
      <c r="M7" s="188"/>
      <c r="N7" s="188"/>
      <c r="O7" s="188"/>
      <c r="P7" s="188"/>
      <c r="Q7" s="177">
        <f t="shared" si="3"/>
        <v>0</v>
      </c>
      <c r="R7" s="177">
        <f t="shared" si="4"/>
        <v>0</v>
      </c>
      <c r="S7" s="177">
        <f t="shared" si="5"/>
        <v>0</v>
      </c>
      <c r="T7" s="196"/>
      <c r="U7" s="189"/>
      <c r="V7" s="190">
        <f t="shared" si="6"/>
        <v>0</v>
      </c>
      <c r="W7" s="173"/>
      <c r="X7" s="186"/>
      <c r="Y7" s="190">
        <f t="shared" si="7"/>
        <v>0</v>
      </c>
      <c r="Z7" s="191">
        <f t="shared" si="8"/>
        <v>0</v>
      </c>
      <c r="AA7" s="192">
        <f t="shared" si="9"/>
        <v>0</v>
      </c>
      <c r="AB7" s="182"/>
      <c r="AC7" s="200"/>
      <c r="AD7" s="193"/>
      <c r="AE7" s="193"/>
      <c r="AF7" s="193"/>
      <c r="AG7" s="193"/>
      <c r="AH7" s="193"/>
      <c r="AI7" s="184"/>
      <c r="AJ7" s="167" t="s">
        <v>127</v>
      </c>
      <c r="AK7" s="201">
        <f>-SUMIFS($Z:$Z,$AB:$AB,"自己消費")</f>
        <v>0</v>
      </c>
      <c r="AL7" s="141"/>
      <c r="AM7" s="141"/>
      <c r="AN7" s="141"/>
    </row>
    <row r="8" spans="1:40" ht="15.75" customHeight="1">
      <c r="A8" s="202"/>
      <c r="B8" s="203"/>
      <c r="C8" s="196"/>
      <c r="D8" s="196"/>
      <c r="E8" s="174"/>
      <c r="F8" s="186"/>
      <c r="G8" s="187">
        <f t="shared" si="1"/>
        <v>6</v>
      </c>
      <c r="H8" s="176">
        <f t="shared" si="2"/>
        <v>0</v>
      </c>
      <c r="I8" s="188"/>
      <c r="J8" s="204"/>
      <c r="K8" s="204"/>
      <c r="L8" s="188"/>
      <c r="M8" s="204"/>
      <c r="N8" s="188"/>
      <c r="O8" s="204"/>
      <c r="P8" s="204"/>
      <c r="Q8" s="177">
        <f t="shared" si="3"/>
        <v>0</v>
      </c>
      <c r="R8" s="177">
        <f t="shared" si="4"/>
        <v>0</v>
      </c>
      <c r="S8" s="177">
        <f t="shared" si="5"/>
        <v>0</v>
      </c>
      <c r="T8" s="178"/>
      <c r="U8" s="189"/>
      <c r="V8" s="190">
        <f t="shared" si="6"/>
        <v>0</v>
      </c>
      <c r="W8" s="173"/>
      <c r="X8" s="186"/>
      <c r="Y8" s="190">
        <f t="shared" si="7"/>
        <v>0</v>
      </c>
      <c r="Z8" s="191">
        <f t="shared" si="8"/>
        <v>0</v>
      </c>
      <c r="AA8" s="192">
        <f t="shared" si="9"/>
        <v>0</v>
      </c>
      <c r="AB8" s="193"/>
      <c r="AC8" s="200"/>
      <c r="AD8" s="193"/>
      <c r="AE8" s="193"/>
      <c r="AF8" s="193"/>
      <c r="AG8" s="193"/>
      <c r="AH8" s="193"/>
      <c r="AI8" s="184"/>
      <c r="AJ8" s="141"/>
      <c r="AK8" s="141"/>
      <c r="AL8" s="141"/>
      <c r="AM8" s="205" t="s">
        <v>128</v>
      </c>
      <c r="AN8" s="141"/>
    </row>
    <row r="9" spans="1:40" ht="15.75" customHeight="1">
      <c r="A9" s="202"/>
      <c r="B9" s="203"/>
      <c r="C9" s="186"/>
      <c r="D9" s="196"/>
      <c r="E9" s="174"/>
      <c r="F9" s="186"/>
      <c r="G9" s="187">
        <f t="shared" si="1"/>
        <v>6</v>
      </c>
      <c r="H9" s="176">
        <f t="shared" si="2"/>
        <v>0</v>
      </c>
      <c r="I9" s="188"/>
      <c r="J9" s="188"/>
      <c r="K9" s="188"/>
      <c r="L9" s="188"/>
      <c r="M9" s="188"/>
      <c r="N9" s="188"/>
      <c r="O9" s="188"/>
      <c r="P9" s="204"/>
      <c r="Q9" s="177">
        <f t="shared" si="3"/>
        <v>0</v>
      </c>
      <c r="R9" s="177">
        <f t="shared" si="4"/>
        <v>0</v>
      </c>
      <c r="S9" s="177">
        <f t="shared" si="5"/>
        <v>0</v>
      </c>
      <c r="T9" s="196"/>
      <c r="U9" s="189"/>
      <c r="V9" s="190">
        <f t="shared" si="6"/>
        <v>0</v>
      </c>
      <c r="W9" s="173"/>
      <c r="X9" s="186"/>
      <c r="Y9" s="190">
        <f t="shared" si="7"/>
        <v>0</v>
      </c>
      <c r="Z9" s="191">
        <f t="shared" si="8"/>
        <v>0</v>
      </c>
      <c r="AA9" s="192">
        <f t="shared" si="9"/>
        <v>0</v>
      </c>
      <c r="AB9" s="193"/>
      <c r="AC9" s="200"/>
      <c r="AD9" s="193"/>
      <c r="AE9" s="193"/>
      <c r="AF9" s="193"/>
      <c r="AG9" s="193"/>
      <c r="AH9" s="193"/>
      <c r="AI9" s="184"/>
      <c r="AJ9" s="206" t="s">
        <v>129</v>
      </c>
      <c r="AK9" s="207">
        <f>SUM($Y:$Y)-R2</f>
        <v>0</v>
      </c>
      <c r="AL9" s="198">
        <f>$AK$5+$AK$4-$AK$6-$AK$3</f>
        <v>0</v>
      </c>
      <c r="AM9" s="168">
        <f>AL9-AK9</f>
        <v>0</v>
      </c>
      <c r="AN9" s="141"/>
    </row>
    <row r="10" spans="1:40" ht="15.75" customHeight="1">
      <c r="A10" s="195"/>
      <c r="B10" s="171"/>
      <c r="C10" s="186"/>
      <c r="D10" s="196"/>
      <c r="E10" s="174"/>
      <c r="F10" s="186"/>
      <c r="G10" s="187">
        <f t="shared" si="1"/>
        <v>6</v>
      </c>
      <c r="H10" s="176">
        <f t="shared" si="2"/>
        <v>0</v>
      </c>
      <c r="I10" s="188"/>
      <c r="J10" s="188"/>
      <c r="K10" s="188"/>
      <c r="L10" s="188"/>
      <c r="M10" s="188"/>
      <c r="N10" s="188"/>
      <c r="O10" s="188"/>
      <c r="P10" s="188"/>
      <c r="Q10" s="177">
        <f t="shared" si="3"/>
        <v>0</v>
      </c>
      <c r="R10" s="177">
        <f t="shared" si="4"/>
        <v>0</v>
      </c>
      <c r="S10" s="177">
        <f t="shared" si="5"/>
        <v>0</v>
      </c>
      <c r="T10" s="186"/>
      <c r="U10" s="189"/>
      <c r="V10" s="190">
        <f t="shared" si="6"/>
        <v>0</v>
      </c>
      <c r="W10" s="173"/>
      <c r="X10" s="186"/>
      <c r="Y10" s="190">
        <f t="shared" si="7"/>
        <v>0</v>
      </c>
      <c r="Z10" s="191">
        <f t="shared" si="8"/>
        <v>0</v>
      </c>
      <c r="AA10" s="192">
        <f t="shared" si="9"/>
        <v>0</v>
      </c>
      <c r="AB10" s="193"/>
      <c r="AC10" s="200"/>
      <c r="AD10" s="193"/>
      <c r="AE10" s="193"/>
      <c r="AF10" s="193"/>
      <c r="AG10" s="193"/>
      <c r="AH10" s="193"/>
      <c r="AI10" s="184"/>
      <c r="AJ10" s="208" t="s">
        <v>130</v>
      </c>
      <c r="AK10" s="209">
        <f>SUM($Y:$Y)-R2-SUMIFS($Z:$Z,$AB:$AB,"自己消費")</f>
        <v>0</v>
      </c>
      <c r="AL10" s="168">
        <f>$AK$5+$AK$4-$AK$6-$AK$3+AK7</f>
        <v>0</v>
      </c>
      <c r="AM10" s="210">
        <f>AL10-AK10</f>
        <v>0</v>
      </c>
      <c r="AN10" s="141"/>
    </row>
    <row r="11" spans="1:40" ht="18.75" customHeight="1">
      <c r="A11" s="195"/>
      <c r="B11" s="171"/>
      <c r="C11" s="186"/>
      <c r="D11" s="196"/>
      <c r="E11" s="174"/>
      <c r="F11" s="186"/>
      <c r="G11" s="187">
        <f t="shared" si="1"/>
        <v>6</v>
      </c>
      <c r="H11" s="176">
        <f t="shared" si="2"/>
        <v>0</v>
      </c>
      <c r="I11" s="188"/>
      <c r="J11" s="188"/>
      <c r="K11" s="188"/>
      <c r="L11" s="188"/>
      <c r="M11" s="188"/>
      <c r="N11" s="188"/>
      <c r="O11" s="188"/>
      <c r="P11" s="188"/>
      <c r="Q11" s="177">
        <f t="shared" si="3"/>
        <v>0</v>
      </c>
      <c r="R11" s="177">
        <f t="shared" si="4"/>
        <v>0</v>
      </c>
      <c r="S11" s="177">
        <f t="shared" si="5"/>
        <v>0</v>
      </c>
      <c r="T11" s="186"/>
      <c r="U11" s="189"/>
      <c r="V11" s="190">
        <f t="shared" si="6"/>
        <v>0</v>
      </c>
      <c r="W11" s="173"/>
      <c r="X11" s="186"/>
      <c r="Y11" s="190">
        <f t="shared" si="7"/>
        <v>0</v>
      </c>
      <c r="Z11" s="191">
        <f t="shared" si="8"/>
        <v>0</v>
      </c>
      <c r="AA11" s="192">
        <f t="shared" si="9"/>
        <v>0</v>
      </c>
      <c r="AB11" s="193"/>
      <c r="AC11" s="200"/>
      <c r="AD11" s="193"/>
      <c r="AE11" s="193"/>
      <c r="AF11" s="193"/>
      <c r="AG11" s="193"/>
      <c r="AH11" s="193"/>
      <c r="AI11" s="184"/>
      <c r="AJ11" s="141"/>
      <c r="AK11" s="141"/>
      <c r="AL11" s="141"/>
      <c r="AM11" s="141"/>
      <c r="AN11" s="141"/>
    </row>
    <row r="12" spans="1:40" ht="15.75" customHeight="1">
      <c r="A12" s="195"/>
      <c r="B12" s="211"/>
      <c r="C12" s="186"/>
      <c r="D12" s="196"/>
      <c r="E12" s="174"/>
      <c r="F12" s="186"/>
      <c r="G12" s="187">
        <f t="shared" si="1"/>
        <v>6</v>
      </c>
      <c r="H12" s="176"/>
      <c r="I12" s="188"/>
      <c r="J12" s="188"/>
      <c r="K12" s="188"/>
      <c r="L12" s="188"/>
      <c r="M12" s="188"/>
      <c r="N12" s="188"/>
      <c r="O12" s="188"/>
      <c r="P12" s="188"/>
      <c r="Q12" s="177">
        <f t="shared" si="3"/>
        <v>0</v>
      </c>
      <c r="R12" s="177">
        <f t="shared" si="4"/>
        <v>0</v>
      </c>
      <c r="S12" s="177">
        <f t="shared" si="5"/>
        <v>0</v>
      </c>
      <c r="T12" s="186"/>
      <c r="U12" s="189"/>
      <c r="V12" s="190">
        <f t="shared" si="6"/>
        <v>0</v>
      </c>
      <c r="W12" s="173"/>
      <c r="X12" s="186"/>
      <c r="Y12" s="190">
        <f t="shared" si="7"/>
        <v>0</v>
      </c>
      <c r="Z12" s="191">
        <f t="shared" si="8"/>
        <v>0</v>
      </c>
      <c r="AA12" s="192">
        <f t="shared" si="9"/>
        <v>0</v>
      </c>
      <c r="AB12" s="193"/>
      <c r="AC12" s="200"/>
      <c r="AD12" s="193"/>
      <c r="AE12" s="193"/>
      <c r="AF12" s="193"/>
      <c r="AG12" s="193"/>
      <c r="AH12" s="193"/>
      <c r="AI12" s="184"/>
      <c r="AJ12" s="212" t="s">
        <v>131</v>
      </c>
      <c r="AK12" s="213" t="str">
        <f>IFERROR(ROUNDDOWN(AK9/AK3*100,2),"")</f>
        <v/>
      </c>
      <c r="AL12" s="141"/>
      <c r="AM12" s="141"/>
      <c r="AN12" s="141"/>
    </row>
    <row r="13" spans="1:40" ht="15.75" customHeight="1">
      <c r="A13" s="185"/>
      <c r="B13" s="171"/>
      <c r="C13" s="186"/>
      <c r="D13" s="196"/>
      <c r="E13" s="174"/>
      <c r="F13" s="186"/>
      <c r="G13" s="187">
        <f t="shared" si="1"/>
        <v>6</v>
      </c>
      <c r="H13" s="176"/>
      <c r="I13" s="188"/>
      <c r="J13" s="188"/>
      <c r="K13" s="188"/>
      <c r="L13" s="188"/>
      <c r="M13" s="188"/>
      <c r="N13" s="188"/>
      <c r="O13" s="188"/>
      <c r="P13" s="188"/>
      <c r="Q13" s="177">
        <f t="shared" si="3"/>
        <v>0</v>
      </c>
      <c r="R13" s="177">
        <f t="shared" si="4"/>
        <v>0</v>
      </c>
      <c r="S13" s="177">
        <f t="shared" si="5"/>
        <v>0</v>
      </c>
      <c r="T13" s="186"/>
      <c r="U13" s="189"/>
      <c r="V13" s="190">
        <f t="shared" si="6"/>
        <v>0</v>
      </c>
      <c r="W13" s="173"/>
      <c r="X13" s="186"/>
      <c r="Y13" s="190">
        <f t="shared" si="7"/>
        <v>0</v>
      </c>
      <c r="Z13" s="191">
        <f t="shared" si="8"/>
        <v>0</v>
      </c>
      <c r="AA13" s="192">
        <f t="shared" si="9"/>
        <v>0</v>
      </c>
      <c r="AB13" s="193"/>
      <c r="AC13" s="200"/>
      <c r="AD13" s="193"/>
      <c r="AE13" s="193"/>
      <c r="AF13" s="193"/>
      <c r="AG13" s="193"/>
      <c r="AH13" s="193"/>
      <c r="AI13" s="184"/>
      <c r="AJ13" s="212" t="s">
        <v>132</v>
      </c>
      <c r="AK13" s="214" t="str">
        <f>IFERROR(AK10/AK3*100,"")</f>
        <v/>
      </c>
      <c r="AL13" s="141"/>
      <c r="AM13" s="141"/>
      <c r="AN13" s="141"/>
    </row>
    <row r="14" spans="1:40" ht="15.75" customHeight="1">
      <c r="A14" s="185"/>
      <c r="B14" s="171"/>
      <c r="C14" s="186"/>
      <c r="D14" s="196"/>
      <c r="E14" s="174"/>
      <c r="F14" s="186"/>
      <c r="G14" s="187">
        <f t="shared" si="1"/>
        <v>6</v>
      </c>
      <c r="H14" s="176"/>
      <c r="I14" s="188"/>
      <c r="J14" s="188"/>
      <c r="K14" s="188"/>
      <c r="L14" s="188"/>
      <c r="M14" s="188"/>
      <c r="N14" s="188"/>
      <c r="O14" s="188"/>
      <c r="P14" s="188"/>
      <c r="Q14" s="177">
        <f t="shared" si="3"/>
        <v>0</v>
      </c>
      <c r="R14" s="177">
        <f t="shared" si="4"/>
        <v>0</v>
      </c>
      <c r="S14" s="177">
        <f t="shared" si="5"/>
        <v>0</v>
      </c>
      <c r="T14" s="186"/>
      <c r="U14" s="189"/>
      <c r="V14" s="190">
        <f t="shared" si="6"/>
        <v>0</v>
      </c>
      <c r="W14" s="173"/>
      <c r="X14" s="186"/>
      <c r="Y14" s="190">
        <f t="shared" si="7"/>
        <v>0</v>
      </c>
      <c r="Z14" s="191">
        <f t="shared" si="8"/>
        <v>0</v>
      </c>
      <c r="AA14" s="192">
        <f t="shared" si="9"/>
        <v>0</v>
      </c>
      <c r="AB14" s="193"/>
      <c r="AC14" s="200"/>
      <c r="AD14" s="193"/>
      <c r="AE14" s="193"/>
      <c r="AF14" s="193"/>
      <c r="AG14" s="193"/>
      <c r="AH14" s="193"/>
      <c r="AI14" s="184"/>
      <c r="AJ14" s="141"/>
      <c r="AK14" s="141"/>
      <c r="AL14" s="141"/>
      <c r="AM14" s="141"/>
      <c r="AN14" s="141"/>
    </row>
    <row r="15" spans="1:40" ht="15.75" customHeight="1">
      <c r="A15" s="185"/>
      <c r="B15" s="171"/>
      <c r="C15" s="186"/>
      <c r="D15" s="196"/>
      <c r="E15" s="174"/>
      <c r="F15" s="186"/>
      <c r="G15" s="187">
        <f t="shared" si="1"/>
        <v>6</v>
      </c>
      <c r="H15" s="176"/>
      <c r="I15" s="188"/>
      <c r="J15" s="188"/>
      <c r="K15" s="188"/>
      <c r="L15" s="188"/>
      <c r="M15" s="188"/>
      <c r="N15" s="188"/>
      <c r="O15" s="188"/>
      <c r="P15" s="188"/>
      <c r="Q15" s="177">
        <f t="shared" si="3"/>
        <v>0</v>
      </c>
      <c r="R15" s="177">
        <f t="shared" si="4"/>
        <v>0</v>
      </c>
      <c r="S15" s="177">
        <f t="shared" si="5"/>
        <v>0</v>
      </c>
      <c r="T15" s="186"/>
      <c r="U15" s="189"/>
      <c r="V15" s="190">
        <f t="shared" si="6"/>
        <v>0</v>
      </c>
      <c r="W15" s="173"/>
      <c r="X15" s="186"/>
      <c r="Y15" s="190">
        <f t="shared" si="7"/>
        <v>0</v>
      </c>
      <c r="Z15" s="191">
        <f t="shared" si="8"/>
        <v>0</v>
      </c>
      <c r="AA15" s="192">
        <f t="shared" si="9"/>
        <v>0</v>
      </c>
      <c r="AB15" s="193"/>
      <c r="AC15" s="200"/>
      <c r="AD15" s="193"/>
      <c r="AE15" s="193"/>
      <c r="AF15" s="193"/>
      <c r="AG15" s="193"/>
      <c r="AH15" s="193"/>
      <c r="AI15" s="184"/>
      <c r="AJ15" s="208" t="s">
        <v>133</v>
      </c>
      <c r="AK15" s="209">
        <f>SUM($Z:$Z)-R2</f>
        <v>0</v>
      </c>
      <c r="AL15" s="208" t="s">
        <v>134</v>
      </c>
      <c r="AM15" s="209">
        <f>SUMIFS($Y:$Y,$AB:$AB,"在庫")</f>
        <v>0</v>
      </c>
      <c r="AN15" s="141"/>
    </row>
    <row r="16" spans="1:40" ht="15.75" customHeight="1">
      <c r="A16" s="185"/>
      <c r="B16" s="171"/>
      <c r="C16" s="186"/>
      <c r="D16" s="186"/>
      <c r="E16" s="174" t="str">
        <f t="shared" ref="E16:E62" si="10">IFERROR(IF(F16&gt;=1000,1,""),"")</f>
        <v/>
      </c>
      <c r="F16" s="186"/>
      <c r="G16" s="187"/>
      <c r="H16" s="188"/>
      <c r="I16" s="188"/>
      <c r="J16" s="188"/>
      <c r="K16" s="188"/>
      <c r="L16" s="188"/>
      <c r="M16" s="188"/>
      <c r="N16" s="188"/>
      <c r="O16" s="188"/>
      <c r="P16" s="188"/>
      <c r="Q16" s="177">
        <f t="shared" si="3"/>
        <v>0</v>
      </c>
      <c r="R16" s="190"/>
      <c r="S16" s="190"/>
      <c r="T16" s="186"/>
      <c r="U16" s="189"/>
      <c r="V16" s="190"/>
      <c r="W16" s="186"/>
      <c r="X16" s="186"/>
      <c r="Y16" s="190"/>
      <c r="Z16" s="191"/>
      <c r="AA16" s="192"/>
      <c r="AB16" s="193"/>
      <c r="AC16" s="200"/>
      <c r="AD16" s="193"/>
      <c r="AE16" s="193"/>
      <c r="AF16" s="193"/>
      <c r="AG16" s="193"/>
      <c r="AH16" s="193"/>
      <c r="AI16" s="184"/>
      <c r="AJ16" s="141"/>
      <c r="AK16" s="141"/>
      <c r="AL16" s="141"/>
      <c r="AM16" s="141"/>
      <c r="AN16" s="141"/>
    </row>
    <row r="17" spans="1:40" ht="15.75" customHeight="1">
      <c r="A17" s="215"/>
      <c r="B17" s="216"/>
      <c r="C17" s="217"/>
      <c r="D17" s="217"/>
      <c r="E17" s="174" t="str">
        <f t="shared" si="10"/>
        <v/>
      </c>
      <c r="F17" s="217"/>
      <c r="G17" s="218"/>
      <c r="H17" s="219"/>
      <c r="I17" s="219"/>
      <c r="J17" s="219"/>
      <c r="K17" s="219"/>
      <c r="L17" s="219"/>
      <c r="M17" s="219"/>
      <c r="N17" s="219"/>
      <c r="O17" s="219"/>
      <c r="P17" s="219"/>
      <c r="Q17" s="220"/>
      <c r="R17" s="220"/>
      <c r="S17" s="220"/>
      <c r="T17" s="217"/>
      <c r="U17" s="221"/>
      <c r="V17" s="220"/>
      <c r="W17" s="217"/>
      <c r="X17" s="217"/>
      <c r="Y17" s="220"/>
      <c r="Z17" s="222"/>
      <c r="AA17" s="223"/>
      <c r="AB17" s="224"/>
      <c r="AC17" s="225"/>
      <c r="AD17" s="224"/>
      <c r="AE17" s="224"/>
      <c r="AF17" s="224"/>
      <c r="AG17" s="224"/>
      <c r="AH17" s="224"/>
      <c r="AI17" s="226"/>
      <c r="AJ17" s="227"/>
      <c r="AK17" s="227"/>
      <c r="AL17" s="227"/>
      <c r="AM17" s="227"/>
      <c r="AN17" s="227"/>
    </row>
    <row r="18" spans="1:40" ht="15.75" customHeight="1">
      <c r="A18" s="215"/>
      <c r="B18" s="216"/>
      <c r="C18" s="217"/>
      <c r="D18" s="217"/>
      <c r="E18" s="174" t="str">
        <f t="shared" si="10"/>
        <v/>
      </c>
      <c r="F18" s="217"/>
      <c r="G18" s="218"/>
      <c r="H18" s="219"/>
      <c r="I18" s="219"/>
      <c r="J18" s="219"/>
      <c r="K18" s="219"/>
      <c r="L18" s="219"/>
      <c r="M18" s="219"/>
      <c r="N18" s="219"/>
      <c r="O18" s="219"/>
      <c r="P18" s="219"/>
      <c r="Q18" s="220"/>
      <c r="R18" s="220"/>
      <c r="S18" s="220"/>
      <c r="T18" s="217"/>
      <c r="U18" s="221"/>
      <c r="V18" s="220"/>
      <c r="W18" s="217"/>
      <c r="X18" s="217"/>
      <c r="Y18" s="220"/>
      <c r="Z18" s="222"/>
      <c r="AA18" s="223"/>
      <c r="AB18" s="224"/>
      <c r="AC18" s="225"/>
      <c r="AD18" s="224"/>
      <c r="AE18" s="224"/>
      <c r="AF18" s="224"/>
      <c r="AG18" s="224"/>
      <c r="AH18" s="224"/>
      <c r="AI18" s="226"/>
      <c r="AJ18" s="227"/>
      <c r="AK18" s="227"/>
      <c r="AL18" s="227"/>
      <c r="AM18" s="227"/>
      <c r="AN18" s="227"/>
    </row>
    <row r="19" spans="1:40" ht="15.75" customHeight="1">
      <c r="A19" s="215"/>
      <c r="B19" s="216"/>
      <c r="C19" s="217"/>
      <c r="D19" s="217"/>
      <c r="E19" s="174" t="str">
        <f t="shared" si="10"/>
        <v/>
      </c>
      <c r="F19" s="217"/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20"/>
      <c r="R19" s="220"/>
      <c r="S19" s="220"/>
      <c r="T19" s="217"/>
      <c r="U19" s="221"/>
      <c r="V19" s="220"/>
      <c r="W19" s="217"/>
      <c r="X19" s="217"/>
      <c r="Y19" s="220"/>
      <c r="Z19" s="222"/>
      <c r="AA19" s="223"/>
      <c r="AB19" s="224"/>
      <c r="AC19" s="225"/>
      <c r="AD19" s="224"/>
      <c r="AE19" s="224"/>
      <c r="AF19" s="224"/>
      <c r="AG19" s="224"/>
      <c r="AH19" s="224"/>
      <c r="AI19" s="226"/>
      <c r="AJ19" s="227"/>
      <c r="AK19" s="227"/>
      <c r="AL19" s="227"/>
      <c r="AM19" s="227"/>
      <c r="AN19" s="227"/>
    </row>
    <row r="20" spans="1:40" ht="15.75" customHeight="1">
      <c r="A20" s="215"/>
      <c r="B20" s="216"/>
      <c r="C20" s="217"/>
      <c r="D20" s="217"/>
      <c r="E20" s="174" t="str">
        <f t="shared" si="10"/>
        <v/>
      </c>
      <c r="F20" s="217"/>
      <c r="G20" s="218"/>
      <c r="H20" s="219"/>
      <c r="I20" s="219"/>
      <c r="J20" s="219"/>
      <c r="K20" s="219"/>
      <c r="L20" s="219"/>
      <c r="M20" s="219"/>
      <c r="N20" s="219"/>
      <c r="O20" s="219"/>
      <c r="P20" s="219"/>
      <c r="Q20" s="220"/>
      <c r="R20" s="220"/>
      <c r="S20" s="220"/>
      <c r="T20" s="217"/>
      <c r="U20" s="221"/>
      <c r="V20" s="220"/>
      <c r="W20" s="217"/>
      <c r="X20" s="217"/>
      <c r="Y20" s="220"/>
      <c r="Z20" s="222"/>
      <c r="AA20" s="223"/>
      <c r="AB20" s="224"/>
      <c r="AC20" s="225"/>
      <c r="AD20" s="224"/>
      <c r="AE20" s="224"/>
      <c r="AF20" s="224"/>
      <c r="AG20" s="224"/>
      <c r="AH20" s="224"/>
      <c r="AI20" s="226"/>
      <c r="AJ20" s="227"/>
      <c r="AK20" s="227"/>
      <c r="AL20" s="227"/>
      <c r="AM20" s="227"/>
      <c r="AN20" s="227"/>
    </row>
    <row r="21" spans="1:40" ht="15.75" customHeight="1">
      <c r="A21" s="215"/>
      <c r="B21" s="216"/>
      <c r="C21" s="217"/>
      <c r="D21" s="217"/>
      <c r="E21" s="174" t="str">
        <f t="shared" si="10"/>
        <v/>
      </c>
      <c r="F21" s="217"/>
      <c r="G21" s="218"/>
      <c r="H21" s="219"/>
      <c r="I21" s="219"/>
      <c r="J21" s="219"/>
      <c r="K21" s="219"/>
      <c r="L21" s="219"/>
      <c r="M21" s="219"/>
      <c r="N21" s="219"/>
      <c r="O21" s="219"/>
      <c r="P21" s="219"/>
      <c r="Q21" s="220"/>
      <c r="R21" s="220"/>
      <c r="S21" s="220"/>
      <c r="T21" s="217"/>
      <c r="U21" s="221"/>
      <c r="V21" s="220"/>
      <c r="W21" s="217"/>
      <c r="X21" s="217"/>
      <c r="Y21" s="220"/>
      <c r="Z21" s="222"/>
      <c r="AA21" s="223"/>
      <c r="AB21" s="224"/>
      <c r="AC21" s="225"/>
      <c r="AD21" s="224"/>
      <c r="AE21" s="224"/>
      <c r="AF21" s="224"/>
      <c r="AG21" s="224"/>
      <c r="AH21" s="224"/>
      <c r="AI21" s="226"/>
      <c r="AJ21" s="227"/>
      <c r="AK21" s="227"/>
      <c r="AL21" s="227"/>
      <c r="AM21" s="227"/>
      <c r="AN21" s="227"/>
    </row>
    <row r="22" spans="1:40" ht="15.75" customHeight="1">
      <c r="A22" s="215"/>
      <c r="B22" s="216"/>
      <c r="C22" s="217"/>
      <c r="D22" s="217"/>
      <c r="E22" s="174" t="str">
        <f t="shared" si="10"/>
        <v/>
      </c>
      <c r="F22" s="217"/>
      <c r="G22" s="218"/>
      <c r="H22" s="219"/>
      <c r="I22" s="219"/>
      <c r="J22" s="219"/>
      <c r="K22" s="219"/>
      <c r="L22" s="219"/>
      <c r="M22" s="219"/>
      <c r="N22" s="219"/>
      <c r="O22" s="219"/>
      <c r="P22" s="219"/>
      <c r="Q22" s="220"/>
      <c r="R22" s="220"/>
      <c r="S22" s="220"/>
      <c r="T22" s="217"/>
      <c r="U22" s="221"/>
      <c r="V22" s="220"/>
      <c r="W22" s="217"/>
      <c r="X22" s="217"/>
      <c r="Y22" s="220"/>
      <c r="Z22" s="222"/>
      <c r="AA22" s="223"/>
      <c r="AB22" s="224"/>
      <c r="AC22" s="225"/>
      <c r="AD22" s="224"/>
      <c r="AE22" s="224"/>
      <c r="AF22" s="224"/>
      <c r="AG22" s="224"/>
      <c r="AH22" s="224"/>
      <c r="AI22" s="226"/>
      <c r="AJ22" s="227"/>
      <c r="AK22" s="227"/>
      <c r="AL22" s="227"/>
      <c r="AM22" s="227"/>
      <c r="AN22" s="227"/>
    </row>
    <row r="23" spans="1:40" ht="15.75" customHeight="1">
      <c r="A23" s="215"/>
      <c r="B23" s="216"/>
      <c r="C23" s="217"/>
      <c r="D23" s="217"/>
      <c r="E23" s="174" t="str">
        <f t="shared" si="10"/>
        <v/>
      </c>
      <c r="F23" s="217"/>
      <c r="G23" s="218"/>
      <c r="H23" s="219"/>
      <c r="I23" s="219"/>
      <c r="J23" s="219"/>
      <c r="K23" s="219"/>
      <c r="L23" s="219"/>
      <c r="M23" s="219"/>
      <c r="N23" s="219"/>
      <c r="O23" s="219"/>
      <c r="P23" s="219"/>
      <c r="Q23" s="220"/>
      <c r="R23" s="220"/>
      <c r="S23" s="220"/>
      <c r="T23" s="217"/>
      <c r="U23" s="221"/>
      <c r="V23" s="220"/>
      <c r="W23" s="217"/>
      <c r="X23" s="217"/>
      <c r="Y23" s="220"/>
      <c r="Z23" s="222"/>
      <c r="AA23" s="223"/>
      <c r="AB23" s="224"/>
      <c r="AC23" s="225"/>
      <c r="AD23" s="224"/>
      <c r="AE23" s="224"/>
      <c r="AF23" s="224"/>
      <c r="AG23" s="224"/>
      <c r="AH23" s="224"/>
      <c r="AI23" s="226"/>
      <c r="AJ23" s="227"/>
      <c r="AK23" s="227"/>
      <c r="AL23" s="227"/>
      <c r="AM23" s="227"/>
      <c r="AN23" s="227"/>
    </row>
    <row r="24" spans="1:40" ht="15.75" customHeight="1">
      <c r="A24" s="215"/>
      <c r="B24" s="216"/>
      <c r="C24" s="217"/>
      <c r="D24" s="217"/>
      <c r="E24" s="174" t="str">
        <f t="shared" si="10"/>
        <v/>
      </c>
      <c r="F24" s="217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20"/>
      <c r="R24" s="220"/>
      <c r="S24" s="220"/>
      <c r="T24" s="217"/>
      <c r="U24" s="221"/>
      <c r="V24" s="220"/>
      <c r="W24" s="217"/>
      <c r="X24" s="217"/>
      <c r="Y24" s="220"/>
      <c r="Z24" s="222"/>
      <c r="AA24" s="223"/>
      <c r="AB24" s="224"/>
      <c r="AC24" s="225"/>
      <c r="AD24" s="224"/>
      <c r="AE24" s="224"/>
      <c r="AF24" s="224"/>
      <c r="AG24" s="224"/>
      <c r="AH24" s="224"/>
      <c r="AI24" s="226"/>
      <c r="AJ24" s="227"/>
      <c r="AK24" s="227"/>
      <c r="AL24" s="227"/>
      <c r="AM24" s="227"/>
      <c r="AN24" s="227"/>
    </row>
    <row r="25" spans="1:40" ht="15.75" customHeight="1">
      <c r="A25" s="185"/>
      <c r="B25" s="171"/>
      <c r="C25" s="186"/>
      <c r="D25" s="186"/>
      <c r="E25" s="174" t="str">
        <f t="shared" si="10"/>
        <v/>
      </c>
      <c r="F25" s="186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90"/>
      <c r="R25" s="190"/>
      <c r="S25" s="190"/>
      <c r="T25" s="186"/>
      <c r="U25" s="189"/>
      <c r="V25" s="190"/>
      <c r="W25" s="186"/>
      <c r="X25" s="186"/>
      <c r="Y25" s="190"/>
      <c r="Z25" s="222"/>
      <c r="AA25" s="192"/>
      <c r="AB25" s="193"/>
      <c r="AC25" s="200"/>
      <c r="AD25" s="193"/>
      <c r="AE25" s="193"/>
      <c r="AF25" s="193"/>
      <c r="AG25" s="193"/>
      <c r="AH25" s="193"/>
      <c r="AI25" s="184"/>
      <c r="AJ25" s="141"/>
      <c r="AK25" s="141"/>
      <c r="AL25" s="141"/>
      <c r="AM25" s="141"/>
      <c r="AN25" s="141"/>
    </row>
    <row r="26" spans="1:40" ht="15.75" customHeight="1">
      <c r="A26" s="185"/>
      <c r="B26" s="171"/>
      <c r="C26" s="186"/>
      <c r="D26" s="186"/>
      <c r="E26" s="174" t="str">
        <f t="shared" si="10"/>
        <v/>
      </c>
      <c r="F26" s="186"/>
      <c r="G26" s="187"/>
      <c r="H26" s="188"/>
      <c r="I26" s="188"/>
      <c r="J26" s="188"/>
      <c r="K26" s="188"/>
      <c r="L26" s="188"/>
      <c r="M26" s="188"/>
      <c r="N26" s="188"/>
      <c r="O26" s="188"/>
      <c r="P26" s="188"/>
      <c r="Q26" s="190"/>
      <c r="R26" s="190"/>
      <c r="S26" s="190"/>
      <c r="T26" s="186"/>
      <c r="U26" s="189"/>
      <c r="V26" s="190"/>
      <c r="W26" s="186"/>
      <c r="X26" s="186"/>
      <c r="Y26" s="190"/>
      <c r="Z26" s="222"/>
      <c r="AA26" s="192"/>
      <c r="AB26" s="193"/>
      <c r="AC26" s="200"/>
      <c r="AD26" s="193"/>
      <c r="AE26" s="193"/>
      <c r="AF26" s="193"/>
      <c r="AG26" s="193"/>
      <c r="AH26" s="193"/>
      <c r="AI26" s="184"/>
      <c r="AJ26" s="141"/>
      <c r="AK26" s="141"/>
      <c r="AL26" s="141"/>
      <c r="AM26" s="141"/>
      <c r="AN26" s="141"/>
    </row>
    <row r="27" spans="1:40" ht="15.75" customHeight="1">
      <c r="A27" s="185"/>
      <c r="B27" s="171"/>
      <c r="C27" s="186"/>
      <c r="D27" s="186"/>
      <c r="E27" s="174" t="str">
        <f t="shared" si="10"/>
        <v/>
      </c>
      <c r="F27" s="186"/>
      <c r="G27" s="187"/>
      <c r="H27" s="188"/>
      <c r="I27" s="188"/>
      <c r="J27" s="188"/>
      <c r="K27" s="188"/>
      <c r="L27" s="188"/>
      <c r="M27" s="188"/>
      <c r="N27" s="188"/>
      <c r="O27" s="188"/>
      <c r="P27" s="188"/>
      <c r="Q27" s="190"/>
      <c r="R27" s="190"/>
      <c r="S27" s="190"/>
      <c r="T27" s="186"/>
      <c r="U27" s="189"/>
      <c r="V27" s="190"/>
      <c r="W27" s="186"/>
      <c r="X27" s="186"/>
      <c r="Y27" s="190"/>
      <c r="Z27" s="222"/>
      <c r="AA27" s="192"/>
      <c r="AB27" s="193"/>
      <c r="AC27" s="200"/>
      <c r="AD27" s="193"/>
      <c r="AE27" s="193"/>
      <c r="AF27" s="193"/>
      <c r="AG27" s="193"/>
      <c r="AH27" s="193"/>
      <c r="AI27" s="184"/>
      <c r="AJ27" s="141"/>
      <c r="AK27" s="141"/>
      <c r="AL27" s="141"/>
      <c r="AM27" s="141"/>
      <c r="AN27" s="141"/>
    </row>
    <row r="28" spans="1:40" ht="15.75" customHeight="1">
      <c r="A28" s="185"/>
      <c r="B28" s="171"/>
      <c r="C28" s="186"/>
      <c r="D28" s="186"/>
      <c r="E28" s="174" t="str">
        <f t="shared" si="10"/>
        <v/>
      </c>
      <c r="F28" s="186"/>
      <c r="G28" s="187"/>
      <c r="H28" s="188"/>
      <c r="I28" s="188"/>
      <c r="J28" s="188"/>
      <c r="K28" s="188"/>
      <c r="L28" s="188"/>
      <c r="M28" s="188"/>
      <c r="N28" s="188"/>
      <c r="O28" s="188"/>
      <c r="P28" s="188"/>
      <c r="Q28" s="190"/>
      <c r="R28" s="190"/>
      <c r="S28" s="190"/>
      <c r="T28" s="186"/>
      <c r="U28" s="189"/>
      <c r="V28" s="190"/>
      <c r="W28" s="186"/>
      <c r="X28" s="186"/>
      <c r="Y28" s="190"/>
      <c r="Z28" s="222"/>
      <c r="AA28" s="192"/>
      <c r="AB28" s="193"/>
      <c r="AC28" s="200"/>
      <c r="AD28" s="193"/>
      <c r="AE28" s="193"/>
      <c r="AF28" s="193"/>
      <c r="AG28" s="193"/>
      <c r="AH28" s="193"/>
      <c r="AI28" s="184"/>
      <c r="AJ28" s="141"/>
      <c r="AK28" s="141"/>
      <c r="AL28" s="141"/>
      <c r="AM28" s="141"/>
      <c r="AN28" s="141"/>
    </row>
    <row r="29" spans="1:40" ht="15.75" customHeight="1">
      <c r="A29" s="185"/>
      <c r="B29" s="171"/>
      <c r="C29" s="186"/>
      <c r="D29" s="186"/>
      <c r="E29" s="174" t="str">
        <f t="shared" si="10"/>
        <v/>
      </c>
      <c r="F29" s="186"/>
      <c r="G29" s="187"/>
      <c r="H29" s="188"/>
      <c r="I29" s="188"/>
      <c r="J29" s="188"/>
      <c r="K29" s="188"/>
      <c r="L29" s="188"/>
      <c r="M29" s="188"/>
      <c r="N29" s="188"/>
      <c r="O29" s="188"/>
      <c r="P29" s="188"/>
      <c r="Q29" s="190"/>
      <c r="R29" s="190"/>
      <c r="S29" s="190"/>
      <c r="T29" s="186"/>
      <c r="U29" s="189"/>
      <c r="V29" s="190"/>
      <c r="W29" s="186"/>
      <c r="X29" s="186"/>
      <c r="Y29" s="190"/>
      <c r="Z29" s="222"/>
      <c r="AA29" s="192"/>
      <c r="AB29" s="193"/>
      <c r="AC29" s="193"/>
      <c r="AD29" s="193"/>
      <c r="AE29" s="193"/>
      <c r="AF29" s="193"/>
      <c r="AG29" s="193"/>
      <c r="AH29" s="193"/>
      <c r="AI29" s="184"/>
      <c r="AJ29" s="141"/>
      <c r="AK29" s="155"/>
      <c r="AL29" s="141"/>
      <c r="AM29" s="155"/>
      <c r="AN29" s="155"/>
    </row>
    <row r="30" spans="1:40" ht="15.75" customHeight="1">
      <c r="A30" s="185"/>
      <c r="B30" s="171"/>
      <c r="C30" s="186"/>
      <c r="D30" s="186"/>
      <c r="E30" s="174" t="str">
        <f t="shared" si="10"/>
        <v/>
      </c>
      <c r="F30" s="186"/>
      <c r="G30" s="187"/>
      <c r="H30" s="188"/>
      <c r="I30" s="188"/>
      <c r="J30" s="188"/>
      <c r="K30" s="188"/>
      <c r="L30" s="188"/>
      <c r="M30" s="188"/>
      <c r="N30" s="188"/>
      <c r="O30" s="188"/>
      <c r="P30" s="188"/>
      <c r="Q30" s="190"/>
      <c r="R30" s="190"/>
      <c r="S30" s="190"/>
      <c r="T30" s="186"/>
      <c r="U30" s="189"/>
      <c r="V30" s="190"/>
      <c r="W30" s="186"/>
      <c r="X30" s="186"/>
      <c r="Y30" s="190"/>
      <c r="Z30" s="222"/>
      <c r="AA30" s="192"/>
      <c r="AB30" s="193"/>
      <c r="AC30" s="193"/>
      <c r="AD30" s="193"/>
      <c r="AE30" s="193"/>
      <c r="AF30" s="193"/>
      <c r="AG30" s="193"/>
      <c r="AH30" s="193"/>
      <c r="AI30" s="184"/>
      <c r="AJ30" s="141"/>
      <c r="AK30" s="155"/>
      <c r="AL30" s="141"/>
      <c r="AM30" s="155"/>
      <c r="AN30" s="155"/>
    </row>
    <row r="31" spans="1:40" ht="15.75" customHeight="1">
      <c r="A31" s="185"/>
      <c r="B31" s="171"/>
      <c r="C31" s="186"/>
      <c r="D31" s="186"/>
      <c r="E31" s="174" t="str">
        <f t="shared" si="10"/>
        <v/>
      </c>
      <c r="F31" s="186"/>
      <c r="G31" s="187"/>
      <c r="H31" s="188"/>
      <c r="I31" s="188"/>
      <c r="J31" s="188"/>
      <c r="K31" s="188"/>
      <c r="L31" s="188"/>
      <c r="M31" s="188"/>
      <c r="N31" s="188"/>
      <c r="O31" s="188"/>
      <c r="P31" s="188"/>
      <c r="Q31" s="190"/>
      <c r="R31" s="190"/>
      <c r="S31" s="190"/>
      <c r="T31" s="186"/>
      <c r="U31" s="189"/>
      <c r="V31" s="190"/>
      <c r="W31" s="186"/>
      <c r="X31" s="186"/>
      <c r="Y31" s="190"/>
      <c r="Z31" s="222"/>
      <c r="AA31" s="192"/>
      <c r="AB31" s="193"/>
      <c r="AC31" s="193"/>
      <c r="AD31" s="193"/>
      <c r="AE31" s="193"/>
      <c r="AF31" s="193"/>
      <c r="AG31" s="193"/>
      <c r="AH31" s="193"/>
      <c r="AI31" s="184"/>
      <c r="AJ31" s="141"/>
      <c r="AK31" s="155"/>
      <c r="AL31" s="141"/>
      <c r="AM31" s="155"/>
      <c r="AN31" s="155"/>
    </row>
    <row r="32" spans="1:40" ht="15.75" customHeight="1">
      <c r="A32" s="185"/>
      <c r="B32" s="171"/>
      <c r="C32" s="186"/>
      <c r="D32" s="186"/>
      <c r="E32" s="174" t="str">
        <f t="shared" si="10"/>
        <v/>
      </c>
      <c r="F32" s="186"/>
      <c r="G32" s="187"/>
      <c r="H32" s="188"/>
      <c r="I32" s="188"/>
      <c r="J32" s="188"/>
      <c r="K32" s="188"/>
      <c r="L32" s="188"/>
      <c r="M32" s="188"/>
      <c r="N32" s="188"/>
      <c r="O32" s="188"/>
      <c r="P32" s="188"/>
      <c r="Q32" s="190"/>
      <c r="R32" s="190"/>
      <c r="S32" s="190"/>
      <c r="T32" s="186"/>
      <c r="U32" s="189"/>
      <c r="V32" s="190"/>
      <c r="W32" s="186"/>
      <c r="X32" s="186"/>
      <c r="Y32" s="190"/>
      <c r="Z32" s="222"/>
      <c r="AA32" s="192"/>
      <c r="AB32" s="193"/>
      <c r="AC32" s="193"/>
      <c r="AD32" s="193"/>
      <c r="AE32" s="193"/>
      <c r="AF32" s="193"/>
      <c r="AG32" s="193"/>
      <c r="AH32" s="193"/>
      <c r="AI32" s="184"/>
      <c r="AJ32" s="141"/>
      <c r="AK32" s="141"/>
      <c r="AL32" s="141"/>
      <c r="AM32" s="141"/>
      <c r="AN32" s="141"/>
    </row>
    <row r="33" spans="1:40" ht="15.75" customHeight="1">
      <c r="A33" s="185"/>
      <c r="B33" s="171"/>
      <c r="C33" s="186"/>
      <c r="D33" s="186"/>
      <c r="E33" s="174" t="str">
        <f t="shared" si="10"/>
        <v/>
      </c>
      <c r="F33" s="186"/>
      <c r="G33" s="187"/>
      <c r="H33" s="188"/>
      <c r="I33" s="188"/>
      <c r="J33" s="188"/>
      <c r="K33" s="188"/>
      <c r="L33" s="188"/>
      <c r="M33" s="188"/>
      <c r="N33" s="188"/>
      <c r="O33" s="188"/>
      <c r="P33" s="188"/>
      <c r="Q33" s="190"/>
      <c r="R33" s="190"/>
      <c r="S33" s="190"/>
      <c r="T33" s="186"/>
      <c r="U33" s="189"/>
      <c r="V33" s="190"/>
      <c r="W33" s="186"/>
      <c r="X33" s="186"/>
      <c r="Y33" s="190"/>
      <c r="Z33" s="222"/>
      <c r="AA33" s="192"/>
      <c r="AB33" s="193"/>
      <c r="AC33" s="193"/>
      <c r="AD33" s="193"/>
      <c r="AE33" s="193"/>
      <c r="AF33" s="193"/>
      <c r="AG33" s="193"/>
      <c r="AH33" s="193"/>
      <c r="AI33" s="184"/>
      <c r="AJ33" s="141"/>
      <c r="AK33" s="141"/>
      <c r="AL33" s="141"/>
      <c r="AM33" s="141"/>
      <c r="AN33" s="141"/>
    </row>
    <row r="34" spans="1:40" ht="15.75" customHeight="1">
      <c r="A34" s="185"/>
      <c r="B34" s="171"/>
      <c r="C34" s="186"/>
      <c r="D34" s="186"/>
      <c r="E34" s="174" t="str">
        <f t="shared" si="10"/>
        <v/>
      </c>
      <c r="F34" s="186"/>
      <c r="G34" s="187"/>
      <c r="H34" s="188"/>
      <c r="I34" s="188"/>
      <c r="J34" s="188"/>
      <c r="K34" s="188"/>
      <c r="L34" s="188"/>
      <c r="M34" s="188"/>
      <c r="N34" s="188"/>
      <c r="O34" s="188"/>
      <c r="P34" s="188"/>
      <c r="Q34" s="190"/>
      <c r="R34" s="190"/>
      <c r="S34" s="190"/>
      <c r="T34" s="186"/>
      <c r="U34" s="189"/>
      <c r="V34" s="190"/>
      <c r="W34" s="186"/>
      <c r="X34" s="186"/>
      <c r="Y34" s="190"/>
      <c r="Z34" s="222"/>
      <c r="AA34" s="192"/>
      <c r="AB34" s="193"/>
      <c r="AC34" s="193"/>
      <c r="AD34" s="193"/>
      <c r="AE34" s="193"/>
      <c r="AF34" s="193"/>
      <c r="AG34" s="193"/>
      <c r="AH34" s="193"/>
      <c r="AI34" s="184"/>
      <c r="AJ34" s="141"/>
      <c r="AK34" s="141"/>
      <c r="AL34" s="141"/>
      <c r="AM34" s="141"/>
      <c r="AN34" s="141"/>
    </row>
    <row r="35" spans="1:40" ht="15.75" customHeight="1">
      <c r="A35" s="185"/>
      <c r="B35" s="171"/>
      <c r="C35" s="186"/>
      <c r="D35" s="186"/>
      <c r="E35" s="174" t="str">
        <f t="shared" si="10"/>
        <v/>
      </c>
      <c r="F35" s="186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90"/>
      <c r="R35" s="190"/>
      <c r="S35" s="190"/>
      <c r="T35" s="186"/>
      <c r="U35" s="189"/>
      <c r="V35" s="190"/>
      <c r="W35" s="186"/>
      <c r="X35" s="186"/>
      <c r="Y35" s="190"/>
      <c r="Z35" s="222"/>
      <c r="AA35" s="192"/>
      <c r="AB35" s="193"/>
      <c r="AC35" s="193"/>
      <c r="AD35" s="193"/>
      <c r="AE35" s="193"/>
      <c r="AF35" s="193"/>
      <c r="AG35" s="193"/>
      <c r="AH35" s="193"/>
      <c r="AI35" s="184"/>
      <c r="AJ35" s="141"/>
      <c r="AK35" s="141"/>
      <c r="AL35" s="141"/>
      <c r="AM35" s="141"/>
      <c r="AN35" s="141"/>
    </row>
    <row r="36" spans="1:40" ht="15.75" customHeight="1">
      <c r="A36" s="185"/>
      <c r="B36" s="171"/>
      <c r="C36" s="186"/>
      <c r="D36" s="186"/>
      <c r="E36" s="174" t="str">
        <f t="shared" si="10"/>
        <v/>
      </c>
      <c r="F36" s="186"/>
      <c r="G36" s="187"/>
      <c r="H36" s="188"/>
      <c r="I36" s="188"/>
      <c r="J36" s="188"/>
      <c r="K36" s="188"/>
      <c r="L36" s="188"/>
      <c r="M36" s="188"/>
      <c r="N36" s="188"/>
      <c r="O36" s="188"/>
      <c r="P36" s="188"/>
      <c r="Q36" s="190"/>
      <c r="R36" s="190"/>
      <c r="S36" s="190"/>
      <c r="T36" s="186"/>
      <c r="U36" s="189"/>
      <c r="V36" s="190"/>
      <c r="W36" s="186"/>
      <c r="X36" s="186"/>
      <c r="Y36" s="190"/>
      <c r="Z36" s="222"/>
      <c r="AA36" s="192"/>
      <c r="AB36" s="193"/>
      <c r="AC36" s="193"/>
      <c r="AD36" s="193"/>
      <c r="AE36" s="193"/>
      <c r="AF36" s="193"/>
      <c r="AG36" s="193"/>
      <c r="AH36" s="193"/>
      <c r="AI36" s="184"/>
      <c r="AJ36" s="141"/>
      <c r="AK36" s="141"/>
      <c r="AL36" s="141"/>
      <c r="AM36" s="141"/>
      <c r="AN36" s="141"/>
    </row>
    <row r="37" spans="1:40" ht="15.75" customHeight="1">
      <c r="A37" s="185"/>
      <c r="B37" s="171"/>
      <c r="C37" s="186"/>
      <c r="D37" s="186"/>
      <c r="E37" s="174" t="str">
        <f t="shared" si="10"/>
        <v/>
      </c>
      <c r="F37" s="186"/>
      <c r="G37" s="187"/>
      <c r="H37" s="188"/>
      <c r="I37" s="188"/>
      <c r="J37" s="188"/>
      <c r="K37" s="188"/>
      <c r="L37" s="188"/>
      <c r="M37" s="188"/>
      <c r="N37" s="188"/>
      <c r="O37" s="188"/>
      <c r="P37" s="188"/>
      <c r="Q37" s="190"/>
      <c r="R37" s="190"/>
      <c r="S37" s="190"/>
      <c r="T37" s="186"/>
      <c r="U37" s="189"/>
      <c r="V37" s="190"/>
      <c r="W37" s="186"/>
      <c r="X37" s="186"/>
      <c r="Y37" s="190"/>
      <c r="Z37" s="222"/>
      <c r="AA37" s="192"/>
      <c r="AB37" s="193"/>
      <c r="AC37" s="193"/>
      <c r="AD37" s="193"/>
      <c r="AE37" s="193"/>
      <c r="AF37" s="193"/>
      <c r="AG37" s="193"/>
      <c r="AH37" s="193"/>
      <c r="AI37" s="184"/>
      <c r="AJ37" s="141"/>
      <c r="AK37" s="141"/>
      <c r="AL37" s="141"/>
      <c r="AM37" s="141"/>
      <c r="AN37" s="141"/>
    </row>
    <row r="38" spans="1:40" ht="15.75" customHeight="1">
      <c r="A38" s="185"/>
      <c r="B38" s="171"/>
      <c r="C38" s="186"/>
      <c r="D38" s="186"/>
      <c r="E38" s="174" t="str">
        <f t="shared" si="10"/>
        <v/>
      </c>
      <c r="F38" s="186"/>
      <c r="G38" s="187"/>
      <c r="H38" s="188"/>
      <c r="I38" s="188"/>
      <c r="J38" s="188"/>
      <c r="K38" s="188"/>
      <c r="L38" s="188"/>
      <c r="M38" s="188"/>
      <c r="N38" s="188"/>
      <c r="O38" s="188"/>
      <c r="P38" s="188"/>
      <c r="Q38" s="190"/>
      <c r="R38" s="190"/>
      <c r="S38" s="190"/>
      <c r="T38" s="186"/>
      <c r="U38" s="189"/>
      <c r="V38" s="190"/>
      <c r="W38" s="186"/>
      <c r="X38" s="186"/>
      <c r="Y38" s="190"/>
      <c r="Z38" s="222"/>
      <c r="AA38" s="192"/>
      <c r="AB38" s="193"/>
      <c r="AC38" s="193"/>
      <c r="AD38" s="193"/>
      <c r="AE38" s="193"/>
      <c r="AF38" s="193"/>
      <c r="AG38" s="193"/>
      <c r="AH38" s="193"/>
      <c r="AI38" s="184"/>
      <c r="AJ38" s="141"/>
      <c r="AK38" s="141"/>
      <c r="AL38" s="141"/>
      <c r="AM38" s="141"/>
      <c r="AN38" s="141"/>
    </row>
    <row r="39" spans="1:40" ht="15.75" customHeight="1">
      <c r="A39" s="185"/>
      <c r="B39" s="171"/>
      <c r="C39" s="186"/>
      <c r="D39" s="186"/>
      <c r="E39" s="174" t="str">
        <f t="shared" si="10"/>
        <v/>
      </c>
      <c r="F39" s="186"/>
      <c r="G39" s="187"/>
      <c r="H39" s="188"/>
      <c r="I39" s="188"/>
      <c r="J39" s="188"/>
      <c r="K39" s="188"/>
      <c r="L39" s="188"/>
      <c r="M39" s="188"/>
      <c r="N39" s="188"/>
      <c r="O39" s="188"/>
      <c r="P39" s="188"/>
      <c r="Q39" s="190"/>
      <c r="R39" s="190"/>
      <c r="S39" s="190"/>
      <c r="T39" s="186"/>
      <c r="U39" s="189"/>
      <c r="V39" s="190"/>
      <c r="W39" s="186"/>
      <c r="X39" s="186"/>
      <c r="Y39" s="190"/>
      <c r="Z39" s="222"/>
      <c r="AA39" s="192"/>
      <c r="AB39" s="193"/>
      <c r="AC39" s="193"/>
      <c r="AD39" s="193"/>
      <c r="AE39" s="193"/>
      <c r="AF39" s="193"/>
      <c r="AG39" s="193"/>
      <c r="AH39" s="193"/>
      <c r="AI39" s="184"/>
      <c r="AJ39" s="141"/>
      <c r="AK39" s="141"/>
      <c r="AL39" s="141"/>
      <c r="AM39" s="141"/>
      <c r="AN39" s="141"/>
    </row>
    <row r="40" spans="1:40" ht="15.75" customHeight="1">
      <c r="A40" s="185"/>
      <c r="B40" s="171"/>
      <c r="C40" s="186"/>
      <c r="D40" s="186"/>
      <c r="E40" s="174" t="str">
        <f t="shared" si="10"/>
        <v/>
      </c>
      <c r="F40" s="186"/>
      <c r="G40" s="187"/>
      <c r="H40" s="188"/>
      <c r="I40" s="188"/>
      <c r="J40" s="188"/>
      <c r="K40" s="188"/>
      <c r="L40" s="188"/>
      <c r="M40" s="188"/>
      <c r="N40" s="188"/>
      <c r="O40" s="188"/>
      <c r="P40" s="188"/>
      <c r="Q40" s="190"/>
      <c r="R40" s="190"/>
      <c r="S40" s="190"/>
      <c r="T40" s="186"/>
      <c r="U40" s="189"/>
      <c r="V40" s="190"/>
      <c r="W40" s="186"/>
      <c r="X40" s="186"/>
      <c r="Y40" s="190"/>
      <c r="Z40" s="222"/>
      <c r="AA40" s="192"/>
      <c r="AB40" s="193"/>
      <c r="AC40" s="193"/>
      <c r="AD40" s="193"/>
      <c r="AE40" s="193"/>
      <c r="AF40" s="193"/>
      <c r="AG40" s="193"/>
      <c r="AH40" s="193"/>
      <c r="AI40" s="184"/>
      <c r="AJ40" s="141"/>
      <c r="AK40" s="141"/>
      <c r="AL40" s="141"/>
      <c r="AM40" s="141"/>
      <c r="AN40" s="141"/>
    </row>
    <row r="41" spans="1:40" ht="15.75" customHeight="1">
      <c r="A41" s="185"/>
      <c r="B41" s="171"/>
      <c r="C41" s="186"/>
      <c r="D41" s="186"/>
      <c r="E41" s="174" t="str">
        <f t="shared" si="10"/>
        <v/>
      </c>
      <c r="F41" s="186"/>
      <c r="G41" s="187"/>
      <c r="H41" s="188"/>
      <c r="I41" s="188"/>
      <c r="J41" s="188"/>
      <c r="K41" s="188"/>
      <c r="L41" s="188"/>
      <c r="M41" s="188"/>
      <c r="N41" s="188"/>
      <c r="O41" s="188"/>
      <c r="P41" s="188"/>
      <c r="Q41" s="190"/>
      <c r="R41" s="190"/>
      <c r="S41" s="190"/>
      <c r="T41" s="186"/>
      <c r="U41" s="189"/>
      <c r="V41" s="190"/>
      <c r="W41" s="186"/>
      <c r="X41" s="186"/>
      <c r="Y41" s="190"/>
      <c r="Z41" s="222"/>
      <c r="AA41" s="192"/>
      <c r="AB41" s="193"/>
      <c r="AC41" s="193"/>
      <c r="AD41" s="193"/>
      <c r="AE41" s="193"/>
      <c r="AF41" s="193"/>
      <c r="AG41" s="193"/>
      <c r="AH41" s="193"/>
      <c r="AI41" s="184"/>
      <c r="AJ41" s="141"/>
      <c r="AK41" s="141"/>
      <c r="AL41" s="141"/>
      <c r="AM41" s="141"/>
      <c r="AN41" s="141"/>
    </row>
    <row r="42" spans="1:40" ht="15.75" customHeight="1">
      <c r="A42" s="185"/>
      <c r="B42" s="171"/>
      <c r="C42" s="186"/>
      <c r="D42" s="186"/>
      <c r="E42" s="174" t="str">
        <f t="shared" si="10"/>
        <v/>
      </c>
      <c r="F42" s="186"/>
      <c r="G42" s="187"/>
      <c r="H42" s="188"/>
      <c r="I42" s="188"/>
      <c r="J42" s="188"/>
      <c r="K42" s="188"/>
      <c r="L42" s="188"/>
      <c r="M42" s="188"/>
      <c r="N42" s="188"/>
      <c r="O42" s="188"/>
      <c r="P42" s="188"/>
      <c r="Q42" s="190"/>
      <c r="R42" s="190"/>
      <c r="S42" s="190"/>
      <c r="T42" s="186"/>
      <c r="U42" s="189"/>
      <c r="V42" s="190"/>
      <c r="W42" s="186"/>
      <c r="X42" s="186"/>
      <c r="Y42" s="190"/>
      <c r="Z42" s="222"/>
      <c r="AA42" s="192"/>
      <c r="AB42" s="193"/>
      <c r="AC42" s="193"/>
      <c r="AD42" s="193"/>
      <c r="AE42" s="193"/>
      <c r="AF42" s="193"/>
      <c r="AG42" s="193"/>
      <c r="AH42" s="193"/>
      <c r="AI42" s="184"/>
      <c r="AJ42" s="141"/>
      <c r="AK42" s="141"/>
      <c r="AL42" s="141"/>
      <c r="AM42" s="141"/>
      <c r="AN42" s="141"/>
    </row>
    <row r="43" spans="1:40" ht="15.75" customHeight="1">
      <c r="A43" s="185"/>
      <c r="B43" s="171"/>
      <c r="C43" s="186"/>
      <c r="D43" s="186"/>
      <c r="E43" s="174" t="str">
        <f t="shared" si="10"/>
        <v/>
      </c>
      <c r="F43" s="186"/>
      <c r="G43" s="187"/>
      <c r="H43" s="188"/>
      <c r="I43" s="188"/>
      <c r="J43" s="188"/>
      <c r="K43" s="188"/>
      <c r="L43" s="188"/>
      <c r="M43" s="188"/>
      <c r="N43" s="188"/>
      <c r="O43" s="188"/>
      <c r="P43" s="188"/>
      <c r="Q43" s="190"/>
      <c r="R43" s="190"/>
      <c r="S43" s="190"/>
      <c r="T43" s="186"/>
      <c r="U43" s="189"/>
      <c r="V43" s="190"/>
      <c r="W43" s="186"/>
      <c r="X43" s="186"/>
      <c r="Y43" s="190"/>
      <c r="Z43" s="222"/>
      <c r="AA43" s="192"/>
      <c r="AB43" s="193"/>
      <c r="AC43" s="193"/>
      <c r="AD43" s="193"/>
      <c r="AE43" s="193"/>
      <c r="AF43" s="193"/>
      <c r="AG43" s="193"/>
      <c r="AH43" s="193"/>
      <c r="AI43" s="184"/>
      <c r="AJ43" s="141"/>
      <c r="AK43" s="141"/>
      <c r="AL43" s="141"/>
      <c r="AM43" s="141"/>
      <c r="AN43" s="141"/>
    </row>
    <row r="44" spans="1:40" ht="15.75" customHeight="1">
      <c r="A44" s="185"/>
      <c r="B44" s="171"/>
      <c r="C44" s="186"/>
      <c r="D44" s="186"/>
      <c r="E44" s="174" t="str">
        <f t="shared" si="10"/>
        <v/>
      </c>
      <c r="F44" s="186"/>
      <c r="G44" s="187"/>
      <c r="H44" s="188"/>
      <c r="I44" s="188"/>
      <c r="J44" s="188"/>
      <c r="K44" s="188"/>
      <c r="L44" s="188"/>
      <c r="M44" s="188"/>
      <c r="N44" s="188"/>
      <c r="O44" s="188"/>
      <c r="P44" s="188"/>
      <c r="Q44" s="190"/>
      <c r="R44" s="190"/>
      <c r="S44" s="190"/>
      <c r="T44" s="186"/>
      <c r="U44" s="189"/>
      <c r="V44" s="190"/>
      <c r="W44" s="186"/>
      <c r="X44" s="186"/>
      <c r="Y44" s="190"/>
      <c r="Z44" s="222"/>
      <c r="AA44" s="192"/>
      <c r="AB44" s="193"/>
      <c r="AC44" s="193"/>
      <c r="AD44" s="193"/>
      <c r="AE44" s="193"/>
      <c r="AF44" s="193"/>
      <c r="AG44" s="193"/>
      <c r="AH44" s="193"/>
      <c r="AI44" s="184"/>
      <c r="AJ44" s="141"/>
      <c r="AK44" s="141"/>
      <c r="AL44" s="141"/>
      <c r="AM44" s="141"/>
      <c r="AN44" s="141"/>
    </row>
    <row r="45" spans="1:40" ht="15.75" customHeight="1">
      <c r="A45" s="185"/>
      <c r="B45" s="171"/>
      <c r="C45" s="186"/>
      <c r="D45" s="186"/>
      <c r="E45" s="174" t="str">
        <f t="shared" si="10"/>
        <v/>
      </c>
      <c r="F45" s="186"/>
      <c r="G45" s="187"/>
      <c r="H45" s="188"/>
      <c r="I45" s="188"/>
      <c r="J45" s="188"/>
      <c r="K45" s="188"/>
      <c r="L45" s="188"/>
      <c r="M45" s="188"/>
      <c r="N45" s="188"/>
      <c r="O45" s="188"/>
      <c r="P45" s="188"/>
      <c r="Q45" s="190"/>
      <c r="R45" s="190"/>
      <c r="S45" s="190"/>
      <c r="T45" s="186"/>
      <c r="U45" s="189"/>
      <c r="V45" s="190"/>
      <c r="W45" s="186"/>
      <c r="X45" s="186"/>
      <c r="Y45" s="190"/>
      <c r="Z45" s="222"/>
      <c r="AA45" s="192"/>
      <c r="AB45" s="193"/>
      <c r="AC45" s="193"/>
      <c r="AD45" s="193"/>
      <c r="AE45" s="193"/>
      <c r="AF45" s="193"/>
      <c r="AG45" s="193"/>
      <c r="AH45" s="193"/>
      <c r="AI45" s="184"/>
      <c r="AJ45" s="141"/>
      <c r="AK45" s="141"/>
      <c r="AL45" s="141"/>
      <c r="AM45" s="141"/>
      <c r="AN45" s="141"/>
    </row>
    <row r="46" spans="1:40" ht="15.75" customHeight="1">
      <c r="A46" s="185"/>
      <c r="B46" s="171"/>
      <c r="C46" s="186"/>
      <c r="D46" s="186"/>
      <c r="E46" s="174" t="str">
        <f t="shared" si="10"/>
        <v/>
      </c>
      <c r="F46" s="186"/>
      <c r="G46" s="187"/>
      <c r="H46" s="188"/>
      <c r="I46" s="188"/>
      <c r="J46" s="188"/>
      <c r="K46" s="188"/>
      <c r="L46" s="188"/>
      <c r="M46" s="188"/>
      <c r="N46" s="188"/>
      <c r="O46" s="188"/>
      <c r="P46" s="188"/>
      <c r="Q46" s="190"/>
      <c r="R46" s="190"/>
      <c r="S46" s="190"/>
      <c r="T46" s="186"/>
      <c r="U46" s="189"/>
      <c r="V46" s="190"/>
      <c r="W46" s="186"/>
      <c r="X46" s="186"/>
      <c r="Y46" s="190"/>
      <c r="Z46" s="222"/>
      <c r="AA46" s="192"/>
      <c r="AB46" s="193"/>
      <c r="AC46" s="193"/>
      <c r="AD46" s="193"/>
      <c r="AE46" s="193"/>
      <c r="AF46" s="193"/>
      <c r="AG46" s="193"/>
      <c r="AH46" s="193"/>
      <c r="AI46" s="184"/>
      <c r="AJ46" s="141"/>
      <c r="AK46" s="141"/>
      <c r="AL46" s="141"/>
      <c r="AM46" s="141"/>
      <c r="AN46" s="141"/>
    </row>
    <row r="47" spans="1:40" ht="15.75" customHeight="1">
      <c r="A47" s="185"/>
      <c r="B47" s="171"/>
      <c r="C47" s="186"/>
      <c r="D47" s="186"/>
      <c r="E47" s="174" t="str">
        <f t="shared" si="10"/>
        <v/>
      </c>
      <c r="F47" s="186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90"/>
      <c r="R47" s="190"/>
      <c r="S47" s="190"/>
      <c r="T47" s="186"/>
      <c r="U47" s="189"/>
      <c r="V47" s="190"/>
      <c r="W47" s="186"/>
      <c r="X47" s="186"/>
      <c r="Y47" s="190"/>
      <c r="Z47" s="222"/>
      <c r="AA47" s="192"/>
      <c r="AB47" s="193"/>
      <c r="AC47" s="193"/>
      <c r="AD47" s="193"/>
      <c r="AE47" s="193"/>
      <c r="AF47" s="193"/>
      <c r="AG47" s="193"/>
      <c r="AH47" s="193"/>
      <c r="AI47" s="184"/>
      <c r="AJ47" s="141"/>
      <c r="AK47" s="141"/>
      <c r="AL47" s="141"/>
      <c r="AM47" s="141"/>
      <c r="AN47" s="141"/>
    </row>
    <row r="48" spans="1:40" ht="15.75" customHeight="1">
      <c r="A48" s="185"/>
      <c r="B48" s="171"/>
      <c r="C48" s="186"/>
      <c r="D48" s="186"/>
      <c r="E48" s="174" t="str">
        <f t="shared" si="10"/>
        <v/>
      </c>
      <c r="F48" s="186"/>
      <c r="G48" s="187"/>
      <c r="H48" s="188"/>
      <c r="I48" s="188"/>
      <c r="J48" s="188"/>
      <c r="K48" s="188"/>
      <c r="L48" s="188"/>
      <c r="M48" s="188"/>
      <c r="N48" s="188"/>
      <c r="O48" s="188"/>
      <c r="P48" s="188"/>
      <c r="Q48" s="190"/>
      <c r="R48" s="190"/>
      <c r="S48" s="190"/>
      <c r="T48" s="186"/>
      <c r="U48" s="189"/>
      <c r="V48" s="190"/>
      <c r="W48" s="186"/>
      <c r="X48" s="186"/>
      <c r="Y48" s="190"/>
      <c r="Z48" s="222"/>
      <c r="AA48" s="192"/>
      <c r="AB48" s="193"/>
      <c r="AC48" s="193"/>
      <c r="AD48" s="193"/>
      <c r="AE48" s="193"/>
      <c r="AF48" s="193"/>
      <c r="AG48" s="193"/>
      <c r="AH48" s="193"/>
      <c r="AI48" s="184"/>
      <c r="AJ48" s="141"/>
      <c r="AK48" s="141"/>
      <c r="AL48" s="141"/>
      <c r="AM48" s="141"/>
      <c r="AN48" s="141"/>
    </row>
    <row r="49" spans="1:40" ht="15.75" customHeight="1">
      <c r="A49" s="185"/>
      <c r="B49" s="171"/>
      <c r="C49" s="186"/>
      <c r="D49" s="186"/>
      <c r="E49" s="174" t="str">
        <f t="shared" si="10"/>
        <v/>
      </c>
      <c r="F49" s="186"/>
      <c r="G49" s="187"/>
      <c r="H49" s="188"/>
      <c r="I49" s="188"/>
      <c r="J49" s="188"/>
      <c r="K49" s="188"/>
      <c r="L49" s="188"/>
      <c r="M49" s="188"/>
      <c r="N49" s="188"/>
      <c r="O49" s="188"/>
      <c r="P49" s="188"/>
      <c r="Q49" s="190"/>
      <c r="R49" s="190"/>
      <c r="S49" s="190"/>
      <c r="T49" s="186"/>
      <c r="U49" s="189"/>
      <c r="V49" s="190"/>
      <c r="W49" s="186"/>
      <c r="X49" s="186"/>
      <c r="Y49" s="190"/>
      <c r="Z49" s="222"/>
      <c r="AA49" s="192"/>
      <c r="AB49" s="193"/>
      <c r="AC49" s="193"/>
      <c r="AD49" s="193"/>
      <c r="AE49" s="193"/>
      <c r="AF49" s="193"/>
      <c r="AG49" s="193"/>
      <c r="AH49" s="193"/>
      <c r="AI49" s="184"/>
      <c r="AJ49" s="141"/>
      <c r="AK49" s="141"/>
      <c r="AL49" s="141"/>
      <c r="AM49" s="141"/>
      <c r="AN49" s="141"/>
    </row>
    <row r="50" spans="1:40" ht="15.75" customHeight="1">
      <c r="A50" s="185"/>
      <c r="B50" s="171"/>
      <c r="C50" s="186"/>
      <c r="D50" s="186"/>
      <c r="E50" s="174" t="str">
        <f t="shared" si="10"/>
        <v/>
      </c>
      <c r="F50" s="186"/>
      <c r="G50" s="187"/>
      <c r="H50" s="188"/>
      <c r="I50" s="188"/>
      <c r="J50" s="188"/>
      <c r="K50" s="188"/>
      <c r="L50" s="188"/>
      <c r="M50" s="188"/>
      <c r="N50" s="188"/>
      <c r="O50" s="188"/>
      <c r="P50" s="188"/>
      <c r="Q50" s="190"/>
      <c r="R50" s="190"/>
      <c r="S50" s="190"/>
      <c r="T50" s="186"/>
      <c r="U50" s="189"/>
      <c r="V50" s="190"/>
      <c r="W50" s="186"/>
      <c r="X50" s="186"/>
      <c r="Y50" s="190"/>
      <c r="Z50" s="222"/>
      <c r="AA50" s="192"/>
      <c r="AB50" s="193"/>
      <c r="AC50" s="193"/>
      <c r="AD50" s="193"/>
      <c r="AE50" s="193"/>
      <c r="AF50" s="193"/>
      <c r="AG50" s="193"/>
      <c r="AH50" s="193"/>
      <c r="AI50" s="184"/>
      <c r="AJ50" s="141"/>
      <c r="AK50" s="141"/>
      <c r="AL50" s="141"/>
      <c r="AM50" s="141"/>
      <c r="AN50" s="141"/>
    </row>
    <row r="51" spans="1:40" ht="15.75" customHeight="1">
      <c r="A51" s="185"/>
      <c r="B51" s="171"/>
      <c r="C51" s="186"/>
      <c r="D51" s="186"/>
      <c r="E51" s="174" t="str">
        <f t="shared" si="10"/>
        <v/>
      </c>
      <c r="F51" s="186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90"/>
      <c r="R51" s="190"/>
      <c r="S51" s="190"/>
      <c r="T51" s="186"/>
      <c r="U51" s="189"/>
      <c r="V51" s="190"/>
      <c r="W51" s="186"/>
      <c r="X51" s="186"/>
      <c r="Y51" s="190"/>
      <c r="Z51" s="222"/>
      <c r="AA51" s="192"/>
      <c r="AB51" s="193"/>
      <c r="AC51" s="193"/>
      <c r="AD51" s="193"/>
      <c r="AE51" s="193"/>
      <c r="AF51" s="193"/>
      <c r="AG51" s="193"/>
      <c r="AH51" s="193"/>
      <c r="AI51" s="184"/>
      <c r="AJ51" s="141"/>
      <c r="AK51" s="141"/>
      <c r="AL51" s="141"/>
      <c r="AM51" s="141"/>
      <c r="AN51" s="141"/>
    </row>
    <row r="52" spans="1:40" ht="15.75" customHeight="1">
      <c r="A52" s="185"/>
      <c r="B52" s="171"/>
      <c r="C52" s="186"/>
      <c r="D52" s="186"/>
      <c r="E52" s="174" t="str">
        <f t="shared" si="10"/>
        <v/>
      </c>
      <c r="F52" s="186"/>
      <c r="G52" s="187"/>
      <c r="H52" s="188"/>
      <c r="I52" s="188"/>
      <c r="J52" s="188"/>
      <c r="K52" s="188"/>
      <c r="L52" s="188"/>
      <c r="M52" s="188"/>
      <c r="N52" s="188"/>
      <c r="O52" s="188"/>
      <c r="P52" s="188"/>
      <c r="Q52" s="190"/>
      <c r="R52" s="190"/>
      <c r="S52" s="190"/>
      <c r="T52" s="186"/>
      <c r="U52" s="189"/>
      <c r="V52" s="190"/>
      <c r="W52" s="186"/>
      <c r="X52" s="186"/>
      <c r="Y52" s="190"/>
      <c r="Z52" s="222"/>
      <c r="AA52" s="192"/>
      <c r="AB52" s="193"/>
      <c r="AC52" s="193"/>
      <c r="AD52" s="193"/>
      <c r="AE52" s="193"/>
      <c r="AF52" s="193"/>
      <c r="AG52" s="193"/>
      <c r="AH52" s="193"/>
      <c r="AI52" s="184"/>
      <c r="AJ52" s="141"/>
      <c r="AK52" s="141"/>
      <c r="AL52" s="141"/>
      <c r="AM52" s="141"/>
      <c r="AN52" s="141"/>
    </row>
    <row r="53" spans="1:40" ht="15.75" customHeight="1">
      <c r="A53" s="185"/>
      <c r="B53" s="171"/>
      <c r="C53" s="186"/>
      <c r="D53" s="186"/>
      <c r="E53" s="174" t="str">
        <f t="shared" si="10"/>
        <v/>
      </c>
      <c r="F53" s="186"/>
      <c r="G53" s="187"/>
      <c r="H53" s="188"/>
      <c r="I53" s="188"/>
      <c r="J53" s="188"/>
      <c r="K53" s="188"/>
      <c r="L53" s="188"/>
      <c r="M53" s="188"/>
      <c r="N53" s="188"/>
      <c r="O53" s="188"/>
      <c r="P53" s="188"/>
      <c r="Q53" s="190"/>
      <c r="R53" s="190"/>
      <c r="S53" s="190"/>
      <c r="T53" s="186"/>
      <c r="U53" s="189"/>
      <c r="V53" s="190"/>
      <c r="W53" s="186"/>
      <c r="X53" s="186"/>
      <c r="Y53" s="190"/>
      <c r="Z53" s="222"/>
      <c r="AA53" s="192"/>
      <c r="AB53" s="193"/>
      <c r="AC53" s="193"/>
      <c r="AD53" s="193"/>
      <c r="AE53" s="193"/>
      <c r="AF53" s="193"/>
      <c r="AG53" s="193"/>
      <c r="AH53" s="193"/>
      <c r="AI53" s="184"/>
      <c r="AJ53" s="141"/>
      <c r="AK53" s="141"/>
      <c r="AL53" s="141"/>
      <c r="AM53" s="141"/>
      <c r="AN53" s="141"/>
    </row>
    <row r="54" spans="1:40" ht="15.75" customHeight="1">
      <c r="A54" s="185"/>
      <c r="B54" s="171"/>
      <c r="C54" s="186"/>
      <c r="D54" s="186"/>
      <c r="E54" s="174" t="str">
        <f t="shared" si="10"/>
        <v/>
      </c>
      <c r="F54" s="186"/>
      <c r="G54" s="187"/>
      <c r="H54" s="188"/>
      <c r="I54" s="188"/>
      <c r="J54" s="188"/>
      <c r="K54" s="188"/>
      <c r="L54" s="188"/>
      <c r="M54" s="188"/>
      <c r="N54" s="188"/>
      <c r="O54" s="188"/>
      <c r="P54" s="188"/>
      <c r="Q54" s="190"/>
      <c r="R54" s="190"/>
      <c r="S54" s="190"/>
      <c r="T54" s="186"/>
      <c r="U54" s="189"/>
      <c r="V54" s="190"/>
      <c r="W54" s="186"/>
      <c r="X54" s="186"/>
      <c r="Y54" s="190"/>
      <c r="Z54" s="222"/>
      <c r="AA54" s="192"/>
      <c r="AB54" s="193"/>
      <c r="AC54" s="193"/>
      <c r="AD54" s="193"/>
      <c r="AE54" s="193"/>
      <c r="AF54" s="193"/>
      <c r="AG54" s="193"/>
      <c r="AH54" s="193"/>
      <c r="AI54" s="184"/>
      <c r="AJ54" s="141"/>
      <c r="AK54" s="141"/>
      <c r="AL54" s="141"/>
      <c r="AM54" s="141"/>
      <c r="AN54" s="141"/>
    </row>
    <row r="55" spans="1:40" ht="15.75" customHeight="1">
      <c r="A55" s="166"/>
      <c r="B55" s="228"/>
      <c r="C55" s="228"/>
      <c r="D55" s="228"/>
      <c r="E55" s="150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141"/>
      <c r="T55" s="228"/>
      <c r="U55" s="229"/>
      <c r="V55" s="230"/>
      <c r="W55" s="141"/>
      <c r="X55" s="228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</row>
    <row r="56" spans="1:40" ht="15.75" customHeight="1">
      <c r="A56" s="166"/>
      <c r="B56" s="228"/>
      <c r="C56" s="228"/>
      <c r="D56" s="228"/>
      <c r="E56" s="150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141"/>
      <c r="T56" s="228"/>
      <c r="U56" s="229"/>
      <c r="V56" s="230"/>
      <c r="W56" s="141"/>
      <c r="X56" s="228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</row>
    <row r="57" spans="1:40" ht="15.75" customHeight="1">
      <c r="A57" s="166"/>
      <c r="B57" s="228"/>
      <c r="C57" s="228"/>
      <c r="D57" s="228"/>
      <c r="E57" s="150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141"/>
      <c r="T57" s="228"/>
      <c r="U57" s="229"/>
      <c r="V57" s="230"/>
      <c r="W57" s="141"/>
      <c r="X57" s="228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</row>
    <row r="58" spans="1:40" ht="15.75" customHeight="1">
      <c r="A58" s="166"/>
      <c r="B58" s="228"/>
      <c r="C58" s="228"/>
      <c r="D58" s="228"/>
      <c r="E58" s="150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141"/>
      <c r="T58" s="228"/>
      <c r="U58" s="229"/>
      <c r="V58" s="230"/>
      <c r="W58" s="141"/>
      <c r="X58" s="228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</row>
    <row r="59" spans="1:40" ht="15.75" customHeight="1">
      <c r="A59" s="166"/>
      <c r="B59" s="228"/>
      <c r="C59" s="228"/>
      <c r="D59" s="228"/>
      <c r="E59" s="150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141"/>
      <c r="T59" s="228"/>
      <c r="U59" s="229"/>
      <c r="V59" s="230"/>
      <c r="W59" s="141"/>
      <c r="X59" s="228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</row>
    <row r="60" spans="1:40" ht="15.75" customHeight="1">
      <c r="A60" s="166"/>
      <c r="B60" s="228"/>
      <c r="C60" s="228"/>
      <c r="D60" s="228"/>
      <c r="E60" s="150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141"/>
      <c r="T60" s="228"/>
      <c r="U60" s="229"/>
      <c r="V60" s="230"/>
      <c r="W60" s="141"/>
      <c r="X60" s="228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</row>
    <row r="61" spans="1:40" ht="15.75" customHeight="1">
      <c r="A61" s="166"/>
      <c r="B61" s="228"/>
      <c r="C61" s="228"/>
      <c r="D61" s="228"/>
      <c r="E61" s="150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141"/>
      <c r="T61" s="228"/>
      <c r="U61" s="229"/>
      <c r="V61" s="230"/>
      <c r="W61" s="141"/>
      <c r="X61" s="228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</row>
    <row r="62" spans="1:40" ht="15.75" customHeight="1">
      <c r="A62" s="166"/>
      <c r="B62" s="228"/>
      <c r="C62" s="228"/>
      <c r="D62" s="228"/>
      <c r="E62" s="150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141"/>
      <c r="T62" s="228"/>
      <c r="U62" s="229"/>
      <c r="V62" s="230"/>
      <c r="W62" s="141"/>
      <c r="X62" s="228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</row>
    <row r="63" spans="1:40" ht="15.75" customHeight="1">
      <c r="A63" s="166"/>
      <c r="B63" s="228"/>
      <c r="C63" s="228"/>
      <c r="D63" s="228"/>
      <c r="E63" s="150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141"/>
      <c r="T63" s="228"/>
      <c r="U63" s="229"/>
      <c r="V63" s="230"/>
      <c r="W63" s="141"/>
      <c r="X63" s="228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</row>
    <row r="64" spans="1:40" ht="15.75" customHeight="1">
      <c r="A64" s="166"/>
      <c r="B64" s="228"/>
      <c r="C64" s="228"/>
      <c r="D64" s="228"/>
      <c r="E64" s="150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141"/>
      <c r="T64" s="228"/>
      <c r="U64" s="229"/>
      <c r="V64" s="230"/>
      <c r="W64" s="141"/>
      <c r="X64" s="228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</row>
    <row r="65" spans="1:40" ht="15.75" customHeight="1">
      <c r="A65" s="166"/>
      <c r="B65" s="228"/>
      <c r="C65" s="228"/>
      <c r="D65" s="228"/>
      <c r="E65" s="150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141"/>
      <c r="T65" s="228"/>
      <c r="U65" s="229"/>
      <c r="V65" s="230"/>
      <c r="W65" s="141"/>
      <c r="X65" s="228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</row>
    <row r="66" spans="1:40" ht="15.75" customHeight="1">
      <c r="A66" s="166"/>
      <c r="B66" s="228"/>
      <c r="C66" s="228"/>
      <c r="D66" s="228"/>
      <c r="E66" s="150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141"/>
      <c r="T66" s="228"/>
      <c r="U66" s="229"/>
      <c r="V66" s="230"/>
      <c r="W66" s="141"/>
      <c r="X66" s="228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</row>
    <row r="67" spans="1:40" ht="15.75" customHeight="1">
      <c r="A67" s="166"/>
      <c r="B67" s="228"/>
      <c r="C67" s="228"/>
      <c r="D67" s="228"/>
      <c r="E67" s="150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141"/>
      <c r="T67" s="228"/>
      <c r="U67" s="229"/>
      <c r="V67" s="230"/>
      <c r="W67" s="141"/>
      <c r="X67" s="228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</row>
    <row r="68" spans="1:40" ht="15.75" customHeight="1">
      <c r="A68" s="166"/>
      <c r="B68" s="228"/>
      <c r="C68" s="228"/>
      <c r="D68" s="228"/>
      <c r="E68" s="150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141"/>
      <c r="T68" s="228"/>
      <c r="U68" s="229"/>
      <c r="V68" s="230"/>
      <c r="W68" s="141"/>
      <c r="X68" s="228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</row>
    <row r="69" spans="1:40" ht="15.75" customHeight="1">
      <c r="A69" s="166"/>
      <c r="B69" s="228"/>
      <c r="C69" s="228"/>
      <c r="D69" s="228"/>
      <c r="E69" s="150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141"/>
      <c r="T69" s="228"/>
      <c r="U69" s="229"/>
      <c r="V69" s="230"/>
      <c r="W69" s="141"/>
      <c r="X69" s="228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</row>
    <row r="70" spans="1:40" ht="15.75" customHeight="1">
      <c r="A70" s="166"/>
      <c r="B70" s="228"/>
      <c r="C70" s="228"/>
      <c r="D70" s="228"/>
      <c r="E70" s="150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141"/>
      <c r="T70" s="228"/>
      <c r="U70" s="229"/>
      <c r="V70" s="230"/>
      <c r="W70" s="141"/>
      <c r="X70" s="228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</row>
    <row r="71" spans="1:40" ht="15.75" customHeight="1">
      <c r="A71" s="166"/>
      <c r="B71" s="228"/>
      <c r="C71" s="228"/>
      <c r="D71" s="228"/>
      <c r="E71" s="150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141"/>
      <c r="T71" s="228"/>
      <c r="U71" s="229"/>
      <c r="V71" s="230"/>
      <c r="W71" s="141"/>
      <c r="X71" s="228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</row>
    <row r="72" spans="1:40" ht="15.75" customHeight="1">
      <c r="A72" s="166"/>
      <c r="B72" s="228"/>
      <c r="C72" s="228"/>
      <c r="D72" s="228"/>
      <c r="E72" s="150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141"/>
      <c r="T72" s="228"/>
      <c r="U72" s="229"/>
      <c r="V72" s="230"/>
      <c r="W72" s="141"/>
      <c r="X72" s="228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</row>
    <row r="73" spans="1:40" ht="15.75" customHeight="1">
      <c r="A73" s="166"/>
      <c r="B73" s="228"/>
      <c r="C73" s="228"/>
      <c r="D73" s="228"/>
      <c r="E73" s="150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141"/>
      <c r="T73" s="228"/>
      <c r="U73" s="229"/>
      <c r="V73" s="230"/>
      <c r="W73" s="141"/>
      <c r="X73" s="228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</row>
    <row r="74" spans="1:40" ht="15.75" customHeight="1">
      <c r="A74" s="166"/>
      <c r="B74" s="228"/>
      <c r="C74" s="228"/>
      <c r="D74" s="228"/>
      <c r="E74" s="150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141"/>
      <c r="T74" s="228"/>
      <c r="U74" s="229"/>
      <c r="V74" s="230"/>
      <c r="W74" s="141"/>
      <c r="X74" s="228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</row>
    <row r="75" spans="1:40" ht="15.75" customHeight="1">
      <c r="A75" s="166"/>
      <c r="B75" s="228"/>
      <c r="C75" s="228"/>
      <c r="D75" s="228"/>
      <c r="E75" s="150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141"/>
      <c r="T75" s="228"/>
      <c r="U75" s="229"/>
      <c r="V75" s="230"/>
      <c r="W75" s="141"/>
      <c r="X75" s="228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</row>
    <row r="76" spans="1:40" ht="15.75" customHeight="1">
      <c r="A76" s="166"/>
      <c r="B76" s="228"/>
      <c r="C76" s="228"/>
      <c r="D76" s="228"/>
      <c r="E76" s="150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141"/>
      <c r="T76" s="228"/>
      <c r="U76" s="229"/>
      <c r="V76" s="230"/>
      <c r="W76" s="141"/>
      <c r="X76" s="228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</row>
    <row r="77" spans="1:40" ht="15.75" customHeight="1">
      <c r="A77" s="166"/>
      <c r="B77" s="228"/>
      <c r="C77" s="228"/>
      <c r="D77" s="228"/>
      <c r="E77" s="150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141"/>
      <c r="T77" s="228"/>
      <c r="U77" s="229"/>
      <c r="V77" s="230"/>
      <c r="W77" s="141"/>
      <c r="X77" s="228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</row>
    <row r="78" spans="1:40" ht="15.75" customHeight="1">
      <c r="A78" s="166"/>
      <c r="B78" s="228"/>
      <c r="C78" s="228"/>
      <c r="D78" s="228"/>
      <c r="E78" s="150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141"/>
      <c r="T78" s="228"/>
      <c r="U78" s="229"/>
      <c r="V78" s="230"/>
      <c r="W78" s="141"/>
      <c r="X78" s="228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</row>
    <row r="79" spans="1:40" ht="15.75" customHeight="1">
      <c r="A79" s="166"/>
      <c r="B79" s="228"/>
      <c r="C79" s="228"/>
      <c r="D79" s="228"/>
      <c r="E79" s="150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141"/>
      <c r="T79" s="228"/>
      <c r="U79" s="229"/>
      <c r="V79" s="230"/>
      <c r="W79" s="141"/>
      <c r="X79" s="228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</row>
    <row r="80" spans="1:40" ht="15.75" customHeight="1">
      <c r="A80" s="166"/>
      <c r="B80" s="228"/>
      <c r="C80" s="228"/>
      <c r="D80" s="228"/>
      <c r="E80" s="150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141"/>
      <c r="T80" s="228"/>
      <c r="U80" s="229"/>
      <c r="V80" s="230"/>
      <c r="W80" s="141"/>
      <c r="X80" s="228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</row>
    <row r="81" spans="1:40" ht="15.75" customHeight="1">
      <c r="A81" s="166"/>
      <c r="B81" s="228"/>
      <c r="C81" s="228"/>
      <c r="D81" s="228"/>
      <c r="E81" s="150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141"/>
      <c r="T81" s="228"/>
      <c r="U81" s="229"/>
      <c r="V81" s="230"/>
      <c r="W81" s="141"/>
      <c r="X81" s="228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</row>
    <row r="82" spans="1:40" ht="15.75" customHeight="1">
      <c r="A82" s="166"/>
      <c r="B82" s="228"/>
      <c r="C82" s="228"/>
      <c r="D82" s="228"/>
      <c r="E82" s="150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141"/>
      <c r="T82" s="228"/>
      <c r="U82" s="229"/>
      <c r="V82" s="230"/>
      <c r="W82" s="141"/>
      <c r="X82" s="228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</row>
    <row r="83" spans="1:40" ht="15.75" customHeight="1">
      <c r="A83" s="166"/>
      <c r="B83" s="228"/>
      <c r="C83" s="228"/>
      <c r="D83" s="228"/>
      <c r="E83" s="150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141"/>
      <c r="T83" s="228"/>
      <c r="U83" s="229"/>
      <c r="V83" s="230"/>
      <c r="W83" s="141"/>
      <c r="X83" s="228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</row>
    <row r="84" spans="1:40" ht="15.75" customHeight="1">
      <c r="A84" s="166"/>
      <c r="B84" s="228"/>
      <c r="C84" s="228"/>
      <c r="D84" s="228"/>
      <c r="E84" s="150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141"/>
      <c r="T84" s="228"/>
      <c r="U84" s="229"/>
      <c r="V84" s="230"/>
      <c r="W84" s="141"/>
      <c r="X84" s="228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</row>
    <row r="85" spans="1:40" ht="15.75" customHeight="1">
      <c r="A85" s="166"/>
      <c r="B85" s="228"/>
      <c r="C85" s="228"/>
      <c r="D85" s="228"/>
      <c r="E85" s="150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141"/>
      <c r="T85" s="228"/>
      <c r="U85" s="229"/>
      <c r="V85" s="230"/>
      <c r="W85" s="141"/>
      <c r="X85" s="228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</row>
    <row r="86" spans="1:40" ht="15.75" customHeight="1">
      <c r="A86" s="166"/>
      <c r="B86" s="228"/>
      <c r="C86" s="228"/>
      <c r="D86" s="228"/>
      <c r="E86" s="150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141"/>
      <c r="T86" s="228"/>
      <c r="U86" s="229"/>
      <c r="V86" s="230"/>
      <c r="W86" s="141"/>
      <c r="X86" s="228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</row>
    <row r="87" spans="1:40" ht="15.75" customHeight="1">
      <c r="A87" s="166"/>
      <c r="B87" s="228"/>
      <c r="C87" s="228"/>
      <c r="D87" s="228"/>
      <c r="E87" s="150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141"/>
      <c r="T87" s="228"/>
      <c r="U87" s="229"/>
      <c r="V87" s="230"/>
      <c r="W87" s="141"/>
      <c r="X87" s="228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</row>
    <row r="88" spans="1:40" ht="15.75" customHeight="1">
      <c r="A88" s="166"/>
      <c r="B88" s="228"/>
      <c r="C88" s="228"/>
      <c r="D88" s="228"/>
      <c r="E88" s="150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141"/>
      <c r="T88" s="228"/>
      <c r="U88" s="229"/>
      <c r="V88" s="230"/>
      <c r="W88" s="141"/>
      <c r="X88" s="228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</row>
    <row r="89" spans="1:40" ht="15.75" customHeight="1">
      <c r="A89" s="166"/>
      <c r="B89" s="228"/>
      <c r="C89" s="228"/>
      <c r="D89" s="228"/>
      <c r="E89" s="150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141"/>
      <c r="T89" s="228"/>
      <c r="U89" s="229"/>
      <c r="V89" s="230"/>
      <c r="W89" s="141"/>
      <c r="X89" s="228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</row>
    <row r="90" spans="1:40" ht="15.75" customHeight="1">
      <c r="A90" s="166"/>
      <c r="B90" s="228"/>
      <c r="C90" s="228"/>
      <c r="D90" s="228"/>
      <c r="E90" s="150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141"/>
      <c r="T90" s="228"/>
      <c r="U90" s="229"/>
      <c r="V90" s="230"/>
      <c r="W90" s="141"/>
      <c r="X90" s="228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</row>
    <row r="91" spans="1:40" ht="15.75" customHeight="1">
      <c r="A91" s="166"/>
      <c r="B91" s="228"/>
      <c r="C91" s="228"/>
      <c r="D91" s="228"/>
      <c r="E91" s="150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141"/>
      <c r="T91" s="228"/>
      <c r="U91" s="229"/>
      <c r="V91" s="230"/>
      <c r="W91" s="141"/>
      <c r="X91" s="228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</row>
    <row r="92" spans="1:40" ht="15.75" customHeight="1">
      <c r="A92" s="166"/>
      <c r="B92" s="228"/>
      <c r="C92" s="228"/>
      <c r="D92" s="228"/>
      <c r="E92" s="150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141"/>
      <c r="T92" s="228"/>
      <c r="U92" s="229"/>
      <c r="V92" s="230"/>
      <c r="W92" s="141"/>
      <c r="X92" s="228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</row>
    <row r="93" spans="1:40" ht="15.75" customHeight="1">
      <c r="A93" s="166"/>
      <c r="B93" s="228"/>
      <c r="C93" s="228"/>
      <c r="D93" s="228"/>
      <c r="E93" s="150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141"/>
      <c r="T93" s="228"/>
      <c r="U93" s="229"/>
      <c r="V93" s="230"/>
      <c r="W93" s="141"/>
      <c r="X93" s="228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</row>
    <row r="94" spans="1:40" ht="15.75" customHeight="1">
      <c r="A94" s="166"/>
      <c r="B94" s="228"/>
      <c r="C94" s="228"/>
      <c r="D94" s="228"/>
      <c r="E94" s="150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141"/>
      <c r="T94" s="228"/>
      <c r="U94" s="229"/>
      <c r="V94" s="230"/>
      <c r="W94" s="141"/>
      <c r="X94" s="228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</row>
    <row r="95" spans="1:40" ht="15.75" customHeight="1">
      <c r="A95" s="166"/>
      <c r="B95" s="228"/>
      <c r="C95" s="228"/>
      <c r="D95" s="228"/>
      <c r="E95" s="150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141"/>
      <c r="T95" s="228"/>
      <c r="U95" s="229"/>
      <c r="V95" s="230"/>
      <c r="W95" s="141"/>
      <c r="X95" s="228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</row>
    <row r="96" spans="1:40" ht="15.75" customHeight="1">
      <c r="A96" s="166"/>
      <c r="B96" s="228"/>
      <c r="C96" s="228"/>
      <c r="D96" s="228"/>
      <c r="E96" s="150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141"/>
      <c r="T96" s="228"/>
      <c r="U96" s="229"/>
      <c r="V96" s="230"/>
      <c r="W96" s="141"/>
      <c r="X96" s="228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</row>
    <row r="97" spans="1:40" ht="15.75" customHeight="1">
      <c r="A97" s="166"/>
      <c r="B97" s="228"/>
      <c r="C97" s="228"/>
      <c r="D97" s="228"/>
      <c r="E97" s="150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141"/>
      <c r="T97" s="228"/>
      <c r="U97" s="229"/>
      <c r="V97" s="230"/>
      <c r="W97" s="141"/>
      <c r="X97" s="228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</row>
    <row r="98" spans="1:40" ht="15.75" customHeight="1">
      <c r="A98" s="166"/>
      <c r="B98" s="228"/>
      <c r="C98" s="228"/>
      <c r="D98" s="228"/>
      <c r="E98" s="150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141"/>
      <c r="T98" s="228"/>
      <c r="U98" s="229"/>
      <c r="V98" s="230"/>
      <c r="W98" s="141"/>
      <c r="X98" s="228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</row>
    <row r="99" spans="1:40" ht="15.75" customHeight="1">
      <c r="A99" s="166"/>
      <c r="B99" s="228"/>
      <c r="C99" s="228"/>
      <c r="D99" s="228"/>
      <c r="E99" s="150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141"/>
      <c r="T99" s="228"/>
      <c r="U99" s="229"/>
      <c r="V99" s="230"/>
      <c r="W99" s="141"/>
      <c r="X99" s="228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</row>
    <row r="100" spans="1:40" ht="15.75" customHeight="1">
      <c r="A100" s="166"/>
      <c r="B100" s="228"/>
      <c r="C100" s="228"/>
      <c r="D100" s="228"/>
      <c r="E100" s="150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141"/>
      <c r="T100" s="228"/>
      <c r="U100" s="229"/>
      <c r="V100" s="230"/>
      <c r="W100" s="141"/>
      <c r="X100" s="228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</row>
    <row r="101" spans="1:40" ht="15.75" customHeight="1">
      <c r="A101" s="166"/>
      <c r="B101" s="228"/>
      <c r="C101" s="228"/>
      <c r="D101" s="228"/>
      <c r="E101" s="150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141"/>
      <c r="T101" s="228"/>
      <c r="U101" s="229"/>
      <c r="V101" s="230"/>
      <c r="W101" s="141"/>
      <c r="X101" s="228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</row>
    <row r="102" spans="1:40" ht="15.75" customHeight="1">
      <c r="A102" s="166"/>
      <c r="B102" s="228"/>
      <c r="C102" s="228"/>
      <c r="D102" s="228"/>
      <c r="E102" s="150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141"/>
      <c r="T102" s="228"/>
      <c r="U102" s="229"/>
      <c r="V102" s="230"/>
      <c r="W102" s="141"/>
      <c r="X102" s="228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</row>
    <row r="103" spans="1:40" ht="15.75" customHeight="1">
      <c r="A103" s="166"/>
      <c r="B103" s="228"/>
      <c r="C103" s="228"/>
      <c r="D103" s="228"/>
      <c r="E103" s="150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141"/>
      <c r="T103" s="228"/>
      <c r="U103" s="229"/>
      <c r="V103" s="230"/>
      <c r="W103" s="141"/>
      <c r="X103" s="228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</row>
    <row r="104" spans="1:40" ht="15.75" customHeight="1">
      <c r="A104" s="166"/>
      <c r="B104" s="228"/>
      <c r="C104" s="228"/>
      <c r="D104" s="228"/>
      <c r="E104" s="150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141"/>
      <c r="T104" s="228"/>
      <c r="U104" s="229"/>
      <c r="V104" s="230"/>
      <c r="W104" s="141"/>
      <c r="X104" s="228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</row>
    <row r="105" spans="1:40" ht="15.75" customHeight="1">
      <c r="A105" s="166"/>
      <c r="B105" s="228"/>
      <c r="C105" s="228"/>
      <c r="D105" s="228"/>
      <c r="E105" s="150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141"/>
      <c r="T105" s="228"/>
      <c r="U105" s="229"/>
      <c r="V105" s="230"/>
      <c r="W105" s="141"/>
      <c r="X105" s="228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</row>
    <row r="106" spans="1:40" ht="15.75" customHeight="1">
      <c r="A106" s="166"/>
      <c r="B106" s="228"/>
      <c r="C106" s="228"/>
      <c r="D106" s="228"/>
      <c r="E106" s="150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141"/>
      <c r="T106" s="228"/>
      <c r="U106" s="229"/>
      <c r="V106" s="230"/>
      <c r="W106" s="141"/>
      <c r="X106" s="228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</row>
    <row r="107" spans="1:40" ht="15.75" customHeight="1">
      <c r="A107" s="166"/>
      <c r="B107" s="228"/>
      <c r="C107" s="228"/>
      <c r="D107" s="228"/>
      <c r="E107" s="150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141"/>
      <c r="T107" s="228"/>
      <c r="U107" s="229"/>
      <c r="V107" s="230"/>
      <c r="W107" s="141"/>
      <c r="X107" s="228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</row>
    <row r="108" spans="1:40" ht="15.75" customHeight="1">
      <c r="A108" s="166"/>
      <c r="B108" s="228"/>
      <c r="C108" s="228"/>
      <c r="D108" s="228"/>
      <c r="E108" s="150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141"/>
      <c r="T108" s="228"/>
      <c r="U108" s="229"/>
      <c r="V108" s="230"/>
      <c r="W108" s="141"/>
      <c r="X108" s="228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</row>
    <row r="109" spans="1:40" ht="15.75" customHeight="1">
      <c r="A109" s="166"/>
      <c r="B109" s="228"/>
      <c r="C109" s="228"/>
      <c r="D109" s="228"/>
      <c r="E109" s="150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141"/>
      <c r="T109" s="228"/>
      <c r="U109" s="229"/>
      <c r="V109" s="230"/>
      <c r="W109" s="141"/>
      <c r="X109" s="228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</row>
    <row r="110" spans="1:40" ht="15.75" customHeight="1">
      <c r="A110" s="166"/>
      <c r="B110" s="228"/>
      <c r="C110" s="228"/>
      <c r="D110" s="228"/>
      <c r="E110" s="150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141"/>
      <c r="T110" s="228"/>
      <c r="U110" s="229"/>
      <c r="V110" s="230"/>
      <c r="W110" s="141"/>
      <c r="X110" s="228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</row>
    <row r="111" spans="1:40" ht="15.75" customHeight="1">
      <c r="A111" s="166"/>
      <c r="B111" s="228"/>
      <c r="C111" s="228"/>
      <c r="D111" s="228"/>
      <c r="E111" s="150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141"/>
      <c r="T111" s="228"/>
      <c r="U111" s="229"/>
      <c r="V111" s="230"/>
      <c r="W111" s="141"/>
      <c r="X111" s="228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</row>
    <row r="112" spans="1:40" ht="15.75" customHeight="1">
      <c r="A112" s="166"/>
      <c r="B112" s="228"/>
      <c r="C112" s="228"/>
      <c r="D112" s="228"/>
      <c r="E112" s="150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141"/>
      <c r="T112" s="228"/>
      <c r="U112" s="229"/>
      <c r="V112" s="230"/>
      <c r="W112" s="141"/>
      <c r="X112" s="228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</row>
    <row r="113" spans="1:40" ht="15.75" customHeight="1">
      <c r="A113" s="166"/>
      <c r="B113" s="228"/>
      <c r="C113" s="228"/>
      <c r="D113" s="228"/>
      <c r="E113" s="150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141"/>
      <c r="T113" s="228"/>
      <c r="U113" s="229"/>
      <c r="V113" s="230"/>
      <c r="W113" s="141"/>
      <c r="X113" s="228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</row>
    <row r="114" spans="1:40" ht="15.75" customHeight="1">
      <c r="A114" s="166"/>
      <c r="B114" s="228"/>
      <c r="C114" s="228"/>
      <c r="D114" s="228"/>
      <c r="E114" s="150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141"/>
      <c r="T114" s="228"/>
      <c r="U114" s="229"/>
      <c r="V114" s="230"/>
      <c r="W114" s="141"/>
      <c r="X114" s="228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</row>
    <row r="115" spans="1:40" ht="15.75" customHeight="1">
      <c r="A115" s="166"/>
      <c r="B115" s="228"/>
      <c r="C115" s="228"/>
      <c r="D115" s="228"/>
      <c r="E115" s="150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141"/>
      <c r="T115" s="228"/>
      <c r="U115" s="229"/>
      <c r="V115" s="230"/>
      <c r="W115" s="141"/>
      <c r="X115" s="228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</row>
    <row r="116" spans="1:40" ht="15.75" customHeight="1">
      <c r="A116" s="166"/>
      <c r="B116" s="228"/>
      <c r="C116" s="228"/>
      <c r="D116" s="228"/>
      <c r="E116" s="150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141"/>
      <c r="T116" s="228"/>
      <c r="U116" s="229"/>
      <c r="V116" s="230"/>
      <c r="W116" s="141"/>
      <c r="X116" s="228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</row>
    <row r="117" spans="1:40" ht="15.75" customHeight="1">
      <c r="A117" s="166"/>
      <c r="B117" s="228"/>
      <c r="C117" s="228"/>
      <c r="D117" s="228"/>
      <c r="E117" s="150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141"/>
      <c r="T117" s="228"/>
      <c r="U117" s="229"/>
      <c r="V117" s="230"/>
      <c r="W117" s="141"/>
      <c r="X117" s="228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</row>
    <row r="118" spans="1:40" ht="15.75" customHeight="1">
      <c r="A118" s="166"/>
      <c r="B118" s="228"/>
      <c r="C118" s="228"/>
      <c r="D118" s="228"/>
      <c r="E118" s="150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141"/>
      <c r="T118" s="228"/>
      <c r="U118" s="229"/>
      <c r="V118" s="230"/>
      <c r="W118" s="141"/>
      <c r="X118" s="228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</row>
    <row r="119" spans="1:40" ht="15.75" customHeight="1">
      <c r="A119" s="166"/>
      <c r="B119" s="228"/>
      <c r="C119" s="228"/>
      <c r="D119" s="228"/>
      <c r="E119" s="150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141"/>
      <c r="T119" s="228"/>
      <c r="U119" s="229"/>
      <c r="V119" s="230"/>
      <c r="W119" s="141"/>
      <c r="X119" s="228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</row>
    <row r="120" spans="1:40" ht="15.75" customHeight="1">
      <c r="A120" s="166"/>
      <c r="B120" s="228"/>
      <c r="C120" s="228"/>
      <c r="D120" s="228"/>
      <c r="E120" s="150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141"/>
      <c r="T120" s="228"/>
      <c r="U120" s="229"/>
      <c r="V120" s="230"/>
      <c r="W120" s="141"/>
      <c r="X120" s="228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</row>
    <row r="121" spans="1:40" ht="15.75" customHeight="1">
      <c r="A121" s="166"/>
      <c r="B121" s="228"/>
      <c r="C121" s="228"/>
      <c r="D121" s="228"/>
      <c r="E121" s="150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141"/>
      <c r="T121" s="228"/>
      <c r="U121" s="229"/>
      <c r="V121" s="230"/>
      <c r="W121" s="141"/>
      <c r="X121" s="228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</row>
    <row r="122" spans="1:40" ht="15.75" customHeight="1">
      <c r="A122" s="166"/>
      <c r="B122" s="228"/>
      <c r="C122" s="228"/>
      <c r="D122" s="228"/>
      <c r="E122" s="150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141"/>
      <c r="T122" s="228"/>
      <c r="U122" s="229"/>
      <c r="V122" s="230"/>
      <c r="W122" s="141"/>
      <c r="X122" s="228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</row>
    <row r="123" spans="1:40" ht="15.75" customHeight="1">
      <c r="A123" s="166"/>
      <c r="B123" s="228"/>
      <c r="C123" s="228"/>
      <c r="D123" s="228"/>
      <c r="E123" s="150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141"/>
      <c r="T123" s="228"/>
      <c r="U123" s="229"/>
      <c r="V123" s="230"/>
      <c r="W123" s="141"/>
      <c r="X123" s="228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</row>
    <row r="124" spans="1:40" ht="15.75" customHeight="1">
      <c r="A124" s="166"/>
      <c r="B124" s="228"/>
      <c r="C124" s="228"/>
      <c r="D124" s="228"/>
      <c r="E124" s="150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141"/>
      <c r="T124" s="228"/>
      <c r="U124" s="229"/>
      <c r="V124" s="230"/>
      <c r="W124" s="141"/>
      <c r="X124" s="228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</row>
    <row r="125" spans="1:40" ht="15.75" customHeight="1">
      <c r="A125" s="166"/>
      <c r="B125" s="228"/>
      <c r="C125" s="228"/>
      <c r="D125" s="228"/>
      <c r="E125" s="150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141"/>
      <c r="T125" s="228"/>
      <c r="U125" s="229"/>
      <c r="V125" s="230"/>
      <c r="W125" s="141"/>
      <c r="X125" s="228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</row>
    <row r="126" spans="1:40" ht="15.75" customHeight="1">
      <c r="A126" s="166"/>
      <c r="B126" s="228"/>
      <c r="C126" s="228"/>
      <c r="D126" s="228"/>
      <c r="E126" s="150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141"/>
      <c r="T126" s="228"/>
      <c r="U126" s="229"/>
      <c r="V126" s="230"/>
      <c r="W126" s="141"/>
      <c r="X126" s="228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</row>
    <row r="127" spans="1:40" ht="15.75" customHeight="1">
      <c r="A127" s="166"/>
      <c r="B127" s="228"/>
      <c r="C127" s="228"/>
      <c r="D127" s="228"/>
      <c r="E127" s="150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141"/>
      <c r="T127" s="228"/>
      <c r="U127" s="229"/>
      <c r="V127" s="230"/>
      <c r="W127" s="141"/>
      <c r="X127" s="228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</row>
    <row r="128" spans="1:40" ht="15.75" customHeight="1">
      <c r="A128" s="166"/>
      <c r="B128" s="228"/>
      <c r="C128" s="228"/>
      <c r="D128" s="228"/>
      <c r="E128" s="150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141"/>
      <c r="T128" s="228"/>
      <c r="U128" s="229"/>
      <c r="V128" s="230"/>
      <c r="W128" s="141"/>
      <c r="X128" s="228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</row>
    <row r="129" spans="1:40" ht="15.75" customHeight="1">
      <c r="A129" s="166"/>
      <c r="B129" s="228"/>
      <c r="C129" s="228"/>
      <c r="D129" s="228"/>
      <c r="E129" s="150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141"/>
      <c r="T129" s="228"/>
      <c r="U129" s="229"/>
      <c r="V129" s="230"/>
      <c r="W129" s="141"/>
      <c r="X129" s="228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</row>
    <row r="130" spans="1:40" ht="15.75" customHeight="1">
      <c r="A130" s="166"/>
      <c r="B130" s="228"/>
      <c r="C130" s="228"/>
      <c r="D130" s="228"/>
      <c r="E130" s="150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141"/>
      <c r="T130" s="228"/>
      <c r="U130" s="229"/>
      <c r="V130" s="230"/>
      <c r="W130" s="141"/>
      <c r="X130" s="228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</row>
    <row r="131" spans="1:40" ht="15.75" customHeight="1">
      <c r="A131" s="166"/>
      <c r="B131" s="228"/>
      <c r="C131" s="228"/>
      <c r="D131" s="228"/>
      <c r="E131" s="150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141"/>
      <c r="T131" s="228"/>
      <c r="U131" s="229"/>
      <c r="V131" s="230"/>
      <c r="W131" s="141"/>
      <c r="X131" s="228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</row>
    <row r="132" spans="1:40" ht="15.75" customHeight="1">
      <c r="A132" s="166"/>
      <c r="B132" s="228"/>
      <c r="C132" s="228"/>
      <c r="D132" s="228"/>
      <c r="E132" s="150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141"/>
      <c r="T132" s="228"/>
      <c r="U132" s="229"/>
      <c r="V132" s="230"/>
      <c r="W132" s="141"/>
      <c r="X132" s="228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</row>
    <row r="133" spans="1:40" ht="15.75" customHeight="1">
      <c r="A133" s="166"/>
      <c r="B133" s="228"/>
      <c r="C133" s="228"/>
      <c r="D133" s="228"/>
      <c r="E133" s="150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141"/>
      <c r="T133" s="228"/>
      <c r="U133" s="229"/>
      <c r="V133" s="230"/>
      <c r="W133" s="141"/>
      <c r="X133" s="228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</row>
    <row r="134" spans="1:40" ht="15.75" customHeight="1">
      <c r="A134" s="166"/>
      <c r="B134" s="228"/>
      <c r="C134" s="228"/>
      <c r="D134" s="228"/>
      <c r="E134" s="150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141"/>
      <c r="T134" s="228"/>
      <c r="U134" s="229"/>
      <c r="V134" s="230"/>
      <c r="W134" s="141"/>
      <c r="X134" s="228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</row>
    <row r="135" spans="1:40" ht="15.75" customHeight="1">
      <c r="A135" s="166"/>
      <c r="B135" s="228"/>
      <c r="C135" s="228"/>
      <c r="D135" s="228"/>
      <c r="E135" s="150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141"/>
      <c r="T135" s="228"/>
      <c r="U135" s="229"/>
      <c r="V135" s="230"/>
      <c r="W135" s="141"/>
      <c r="X135" s="228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</row>
    <row r="136" spans="1:40" ht="15.75" customHeight="1">
      <c r="A136" s="166"/>
      <c r="B136" s="228"/>
      <c r="C136" s="228"/>
      <c r="D136" s="228"/>
      <c r="E136" s="150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141"/>
      <c r="T136" s="228"/>
      <c r="U136" s="229"/>
      <c r="V136" s="230"/>
      <c r="W136" s="141"/>
      <c r="X136" s="228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</row>
    <row r="137" spans="1:40" ht="15.75" customHeight="1">
      <c r="A137" s="166"/>
      <c r="B137" s="228"/>
      <c r="C137" s="228"/>
      <c r="D137" s="228"/>
      <c r="E137" s="150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141"/>
      <c r="T137" s="228"/>
      <c r="U137" s="229"/>
      <c r="V137" s="230"/>
      <c r="W137" s="141"/>
      <c r="X137" s="228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</row>
    <row r="138" spans="1:40" ht="15.75" customHeight="1">
      <c r="A138" s="166"/>
      <c r="B138" s="228"/>
      <c r="C138" s="228"/>
      <c r="D138" s="228"/>
      <c r="E138" s="150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141"/>
      <c r="T138" s="228"/>
      <c r="U138" s="229"/>
      <c r="V138" s="230"/>
      <c r="W138" s="141"/>
      <c r="X138" s="228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</row>
    <row r="139" spans="1:40" ht="15.75" customHeight="1">
      <c r="A139" s="166"/>
      <c r="B139" s="228"/>
      <c r="C139" s="228"/>
      <c r="D139" s="228"/>
      <c r="E139" s="150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141"/>
      <c r="T139" s="228"/>
      <c r="U139" s="229"/>
      <c r="V139" s="230"/>
      <c r="W139" s="141"/>
      <c r="X139" s="228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</row>
    <row r="140" spans="1:40" ht="15.75" customHeight="1">
      <c r="A140" s="166"/>
      <c r="B140" s="228"/>
      <c r="C140" s="228"/>
      <c r="D140" s="228"/>
      <c r="E140" s="150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141"/>
      <c r="T140" s="228"/>
      <c r="U140" s="229"/>
      <c r="V140" s="230"/>
      <c r="W140" s="141"/>
      <c r="X140" s="228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</row>
    <row r="141" spans="1:40" ht="15.75" customHeight="1">
      <c r="A141" s="166"/>
      <c r="B141" s="228"/>
      <c r="C141" s="228"/>
      <c r="D141" s="228"/>
      <c r="E141" s="150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141"/>
      <c r="T141" s="228"/>
      <c r="U141" s="229"/>
      <c r="V141" s="230"/>
      <c r="W141" s="141"/>
      <c r="X141" s="228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</row>
    <row r="142" spans="1:40" ht="15.75" customHeight="1">
      <c r="A142" s="166"/>
      <c r="B142" s="228"/>
      <c r="C142" s="228"/>
      <c r="D142" s="228"/>
      <c r="E142" s="150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141"/>
      <c r="T142" s="228"/>
      <c r="U142" s="229"/>
      <c r="V142" s="230"/>
      <c r="W142" s="141"/>
      <c r="X142" s="228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</row>
    <row r="143" spans="1:40" ht="15.75" customHeight="1">
      <c r="A143" s="166"/>
      <c r="B143" s="228"/>
      <c r="C143" s="228"/>
      <c r="D143" s="228"/>
      <c r="E143" s="150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141"/>
      <c r="T143" s="228"/>
      <c r="U143" s="229"/>
      <c r="V143" s="230"/>
      <c r="W143" s="141"/>
      <c r="X143" s="228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</row>
    <row r="144" spans="1:40" ht="15.75" customHeight="1">
      <c r="A144" s="166"/>
      <c r="B144" s="228"/>
      <c r="C144" s="228"/>
      <c r="D144" s="228"/>
      <c r="E144" s="150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141"/>
      <c r="T144" s="228"/>
      <c r="U144" s="229"/>
      <c r="V144" s="230"/>
      <c r="W144" s="141"/>
      <c r="X144" s="228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</row>
    <row r="145" spans="1:40" ht="15.75" customHeight="1">
      <c r="A145" s="166"/>
      <c r="B145" s="228"/>
      <c r="C145" s="228"/>
      <c r="D145" s="228"/>
      <c r="E145" s="150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141"/>
      <c r="T145" s="228"/>
      <c r="U145" s="229"/>
      <c r="V145" s="230"/>
      <c r="W145" s="141"/>
      <c r="X145" s="228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</row>
    <row r="146" spans="1:40" ht="15.75" customHeight="1">
      <c r="A146" s="166"/>
      <c r="B146" s="228"/>
      <c r="C146" s="228"/>
      <c r="D146" s="228"/>
      <c r="E146" s="150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141"/>
      <c r="T146" s="228"/>
      <c r="U146" s="229"/>
      <c r="V146" s="230"/>
      <c r="W146" s="141"/>
      <c r="X146" s="228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</row>
    <row r="147" spans="1:40" ht="15.75" customHeight="1">
      <c r="A147" s="166"/>
      <c r="B147" s="228"/>
      <c r="C147" s="228"/>
      <c r="D147" s="228"/>
      <c r="E147" s="150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141"/>
      <c r="T147" s="228"/>
      <c r="U147" s="229"/>
      <c r="V147" s="230"/>
      <c r="W147" s="141"/>
      <c r="X147" s="228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</row>
    <row r="148" spans="1:40" ht="15.75" customHeight="1">
      <c r="A148" s="166"/>
      <c r="B148" s="228"/>
      <c r="C148" s="228"/>
      <c r="D148" s="228"/>
      <c r="E148" s="150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141"/>
      <c r="T148" s="228"/>
      <c r="U148" s="229"/>
      <c r="V148" s="230"/>
      <c r="W148" s="141"/>
      <c r="X148" s="228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</row>
    <row r="149" spans="1:40" ht="15.75" customHeight="1">
      <c r="A149" s="166"/>
      <c r="B149" s="228"/>
      <c r="C149" s="228"/>
      <c r="D149" s="228"/>
      <c r="E149" s="150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141"/>
      <c r="T149" s="228"/>
      <c r="U149" s="229"/>
      <c r="V149" s="230"/>
      <c r="W149" s="141"/>
      <c r="X149" s="228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</row>
    <row r="150" spans="1:40" ht="15.75" customHeight="1">
      <c r="A150" s="166"/>
      <c r="B150" s="228"/>
      <c r="C150" s="228"/>
      <c r="D150" s="228"/>
      <c r="E150" s="150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141"/>
      <c r="T150" s="228"/>
      <c r="U150" s="229"/>
      <c r="V150" s="230"/>
      <c r="W150" s="141"/>
      <c r="X150" s="228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</row>
    <row r="151" spans="1:40" ht="15.75" customHeight="1">
      <c r="A151" s="166"/>
      <c r="B151" s="228"/>
      <c r="C151" s="228"/>
      <c r="D151" s="228"/>
      <c r="E151" s="150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141"/>
      <c r="T151" s="228"/>
      <c r="U151" s="229"/>
      <c r="V151" s="230"/>
      <c r="W151" s="141"/>
      <c r="X151" s="228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</row>
    <row r="152" spans="1:40" ht="15.75" customHeight="1">
      <c r="A152" s="166"/>
      <c r="B152" s="228"/>
      <c r="C152" s="228"/>
      <c r="D152" s="228"/>
      <c r="E152" s="150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141"/>
      <c r="T152" s="228"/>
      <c r="U152" s="229"/>
      <c r="V152" s="230"/>
      <c r="W152" s="141"/>
      <c r="X152" s="228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</row>
    <row r="153" spans="1:40" ht="15.75" customHeight="1">
      <c r="A153" s="166"/>
      <c r="B153" s="228"/>
      <c r="C153" s="228"/>
      <c r="D153" s="228"/>
      <c r="E153" s="150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141"/>
      <c r="T153" s="228"/>
      <c r="U153" s="229"/>
      <c r="V153" s="230"/>
      <c r="W153" s="141"/>
      <c r="X153" s="228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</row>
    <row r="154" spans="1:40" ht="15.75" customHeight="1">
      <c r="A154" s="166"/>
      <c r="B154" s="228"/>
      <c r="C154" s="228"/>
      <c r="D154" s="228"/>
      <c r="E154" s="150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141"/>
      <c r="T154" s="228"/>
      <c r="U154" s="229"/>
      <c r="V154" s="230"/>
      <c r="W154" s="141"/>
      <c r="X154" s="228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</row>
    <row r="155" spans="1:40" ht="15.75" customHeight="1">
      <c r="A155" s="166"/>
      <c r="B155" s="228"/>
      <c r="C155" s="228"/>
      <c r="D155" s="228"/>
      <c r="E155" s="150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141"/>
      <c r="T155" s="228"/>
      <c r="U155" s="229"/>
      <c r="V155" s="230"/>
      <c r="W155" s="141"/>
      <c r="X155" s="228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</row>
    <row r="156" spans="1:40" ht="15.75" customHeight="1">
      <c r="A156" s="166"/>
      <c r="B156" s="228"/>
      <c r="C156" s="228"/>
      <c r="D156" s="228"/>
      <c r="E156" s="150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141"/>
      <c r="T156" s="228"/>
      <c r="U156" s="229"/>
      <c r="V156" s="230"/>
      <c r="W156" s="141"/>
      <c r="X156" s="228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</row>
    <row r="157" spans="1:40" ht="15.75" customHeight="1">
      <c r="A157" s="166"/>
      <c r="B157" s="228"/>
      <c r="C157" s="228"/>
      <c r="D157" s="228"/>
      <c r="E157" s="150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141"/>
      <c r="T157" s="228"/>
      <c r="U157" s="229"/>
      <c r="V157" s="230"/>
      <c r="W157" s="141"/>
      <c r="X157" s="228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</row>
    <row r="158" spans="1:40" ht="15.75" customHeight="1">
      <c r="A158" s="166"/>
      <c r="B158" s="228"/>
      <c r="C158" s="228"/>
      <c r="D158" s="228"/>
      <c r="E158" s="150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141"/>
      <c r="T158" s="228"/>
      <c r="U158" s="229"/>
      <c r="V158" s="230"/>
      <c r="W158" s="141"/>
      <c r="X158" s="228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</row>
    <row r="159" spans="1:40" ht="15.75" customHeight="1">
      <c r="A159" s="166"/>
      <c r="B159" s="228"/>
      <c r="C159" s="228"/>
      <c r="D159" s="228"/>
      <c r="E159" s="150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141"/>
      <c r="T159" s="228"/>
      <c r="U159" s="229"/>
      <c r="V159" s="230"/>
      <c r="W159" s="141"/>
      <c r="X159" s="228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</row>
    <row r="160" spans="1:40" ht="15.75" customHeight="1">
      <c r="A160" s="166"/>
      <c r="B160" s="228"/>
      <c r="C160" s="228"/>
      <c r="D160" s="228"/>
      <c r="E160" s="150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141"/>
      <c r="T160" s="228"/>
      <c r="U160" s="229"/>
      <c r="V160" s="230"/>
      <c r="W160" s="141"/>
      <c r="X160" s="228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</row>
    <row r="161" spans="1:40" ht="15.75" customHeight="1">
      <c r="A161" s="166"/>
      <c r="B161" s="228"/>
      <c r="C161" s="228"/>
      <c r="D161" s="228"/>
      <c r="E161" s="150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141"/>
      <c r="T161" s="228"/>
      <c r="U161" s="229"/>
      <c r="V161" s="230"/>
      <c r="W161" s="141"/>
      <c r="X161" s="228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</row>
    <row r="162" spans="1:40" ht="15.75" customHeight="1">
      <c r="A162" s="166"/>
      <c r="B162" s="228"/>
      <c r="C162" s="228"/>
      <c r="D162" s="228"/>
      <c r="E162" s="150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141"/>
      <c r="T162" s="228"/>
      <c r="U162" s="229"/>
      <c r="V162" s="230"/>
      <c r="W162" s="141"/>
      <c r="X162" s="228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</row>
    <row r="163" spans="1:40" ht="15.75" customHeight="1">
      <c r="A163" s="166"/>
      <c r="B163" s="228"/>
      <c r="C163" s="228"/>
      <c r="D163" s="228"/>
      <c r="E163" s="150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141"/>
      <c r="T163" s="228"/>
      <c r="U163" s="229"/>
      <c r="V163" s="230"/>
      <c r="W163" s="141"/>
      <c r="X163" s="228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</row>
    <row r="164" spans="1:40" ht="15.75" customHeight="1">
      <c r="A164" s="166"/>
      <c r="B164" s="228"/>
      <c r="C164" s="228"/>
      <c r="D164" s="228"/>
      <c r="E164" s="150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141"/>
      <c r="T164" s="228"/>
      <c r="U164" s="229"/>
      <c r="V164" s="230"/>
      <c r="W164" s="141"/>
      <c r="X164" s="228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</row>
    <row r="165" spans="1:40" ht="15.75" customHeight="1">
      <c r="A165" s="166"/>
      <c r="B165" s="228"/>
      <c r="C165" s="228"/>
      <c r="D165" s="228"/>
      <c r="E165" s="150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141"/>
      <c r="T165" s="228"/>
      <c r="U165" s="229"/>
      <c r="V165" s="230"/>
      <c r="W165" s="141"/>
      <c r="X165" s="228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</row>
    <row r="166" spans="1:40" ht="15.75" customHeight="1">
      <c r="A166" s="166"/>
      <c r="B166" s="228"/>
      <c r="C166" s="228"/>
      <c r="D166" s="228"/>
      <c r="E166" s="150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141"/>
      <c r="T166" s="228"/>
      <c r="U166" s="229"/>
      <c r="V166" s="230"/>
      <c r="W166" s="141"/>
      <c r="X166" s="228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</row>
    <row r="167" spans="1:40" ht="15.75" customHeight="1">
      <c r="A167" s="166"/>
      <c r="B167" s="228"/>
      <c r="C167" s="228"/>
      <c r="D167" s="228"/>
      <c r="E167" s="150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141"/>
      <c r="T167" s="228"/>
      <c r="U167" s="229"/>
      <c r="V167" s="230"/>
      <c r="W167" s="141"/>
      <c r="X167" s="228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</row>
    <row r="168" spans="1:40" ht="15.75" customHeight="1">
      <c r="A168" s="166"/>
      <c r="B168" s="228"/>
      <c r="C168" s="228"/>
      <c r="D168" s="228"/>
      <c r="E168" s="150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141"/>
      <c r="T168" s="228"/>
      <c r="U168" s="229"/>
      <c r="V168" s="230"/>
      <c r="W168" s="141"/>
      <c r="X168" s="228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</row>
    <row r="169" spans="1:40" ht="15.75" customHeight="1">
      <c r="A169" s="166"/>
      <c r="B169" s="228"/>
      <c r="C169" s="228"/>
      <c r="D169" s="228"/>
      <c r="E169" s="150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141"/>
      <c r="T169" s="228"/>
      <c r="U169" s="229"/>
      <c r="V169" s="230"/>
      <c r="W169" s="141"/>
      <c r="X169" s="228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</row>
    <row r="170" spans="1:40" ht="15.75" customHeight="1">
      <c r="A170" s="166"/>
      <c r="B170" s="228"/>
      <c r="C170" s="228"/>
      <c r="D170" s="228"/>
      <c r="E170" s="150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141"/>
      <c r="T170" s="228"/>
      <c r="U170" s="229"/>
      <c r="V170" s="230"/>
      <c r="W170" s="141"/>
      <c r="X170" s="228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</row>
    <row r="171" spans="1:40" ht="15.75" customHeight="1">
      <c r="A171" s="166"/>
      <c r="B171" s="228"/>
      <c r="C171" s="228"/>
      <c r="D171" s="228"/>
      <c r="E171" s="150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141"/>
      <c r="T171" s="228"/>
      <c r="U171" s="229"/>
      <c r="V171" s="230"/>
      <c r="W171" s="141"/>
      <c r="X171" s="228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</row>
    <row r="172" spans="1:40" ht="15.75" customHeight="1">
      <c r="A172" s="166"/>
      <c r="B172" s="228"/>
      <c r="C172" s="228"/>
      <c r="D172" s="228"/>
      <c r="E172" s="150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141"/>
      <c r="T172" s="228"/>
      <c r="U172" s="229"/>
      <c r="V172" s="230"/>
      <c r="W172" s="141"/>
      <c r="X172" s="228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</row>
    <row r="173" spans="1:40" ht="15.75" customHeight="1">
      <c r="A173" s="166"/>
      <c r="B173" s="228"/>
      <c r="C173" s="228"/>
      <c r="D173" s="228"/>
      <c r="E173" s="150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141"/>
      <c r="T173" s="228"/>
      <c r="U173" s="229"/>
      <c r="V173" s="230"/>
      <c r="W173" s="141"/>
      <c r="X173" s="228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</row>
    <row r="174" spans="1:40" ht="15.75" customHeight="1">
      <c r="A174" s="166"/>
      <c r="B174" s="228"/>
      <c r="C174" s="228"/>
      <c r="D174" s="228"/>
      <c r="E174" s="150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141"/>
      <c r="T174" s="228"/>
      <c r="U174" s="229"/>
      <c r="V174" s="230"/>
      <c r="W174" s="141"/>
      <c r="X174" s="228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</row>
    <row r="175" spans="1:40" ht="15.75" customHeight="1">
      <c r="A175" s="166"/>
      <c r="B175" s="228"/>
      <c r="C175" s="228"/>
      <c r="D175" s="228"/>
      <c r="E175" s="150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141"/>
      <c r="T175" s="228"/>
      <c r="U175" s="229"/>
      <c r="V175" s="230"/>
      <c r="W175" s="141"/>
      <c r="X175" s="228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</row>
    <row r="176" spans="1:40" ht="15.75" customHeight="1">
      <c r="A176" s="166"/>
      <c r="B176" s="228"/>
      <c r="C176" s="228"/>
      <c r="D176" s="228"/>
      <c r="E176" s="150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141"/>
      <c r="T176" s="228"/>
      <c r="U176" s="229"/>
      <c r="V176" s="230"/>
      <c r="W176" s="141"/>
      <c r="X176" s="228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</row>
    <row r="177" spans="1:40" ht="15.75" customHeight="1">
      <c r="A177" s="166"/>
      <c r="B177" s="228"/>
      <c r="C177" s="228"/>
      <c r="D177" s="228"/>
      <c r="E177" s="150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141"/>
      <c r="T177" s="228"/>
      <c r="U177" s="229"/>
      <c r="V177" s="230"/>
      <c r="W177" s="141"/>
      <c r="X177" s="228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</row>
    <row r="178" spans="1:40" ht="15.75" customHeight="1">
      <c r="A178" s="166"/>
      <c r="B178" s="228"/>
      <c r="C178" s="228"/>
      <c r="D178" s="228"/>
      <c r="E178" s="150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141"/>
      <c r="T178" s="228"/>
      <c r="U178" s="229"/>
      <c r="V178" s="230"/>
      <c r="W178" s="141"/>
      <c r="X178" s="228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</row>
    <row r="179" spans="1:40" ht="15.75" customHeight="1">
      <c r="A179" s="166"/>
      <c r="B179" s="228"/>
      <c r="C179" s="228"/>
      <c r="D179" s="228"/>
      <c r="E179" s="150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141"/>
      <c r="T179" s="228"/>
      <c r="U179" s="229"/>
      <c r="V179" s="230"/>
      <c r="W179" s="141"/>
      <c r="X179" s="228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</row>
    <row r="180" spans="1:40" ht="15.75" customHeight="1">
      <c r="A180" s="166"/>
      <c r="B180" s="228"/>
      <c r="C180" s="228"/>
      <c r="D180" s="228"/>
      <c r="E180" s="150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141"/>
      <c r="T180" s="228"/>
      <c r="U180" s="229"/>
      <c r="V180" s="230"/>
      <c r="W180" s="141"/>
      <c r="X180" s="228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</row>
    <row r="181" spans="1:40" ht="15.75" customHeight="1">
      <c r="A181" s="166"/>
      <c r="B181" s="228"/>
      <c r="C181" s="228"/>
      <c r="D181" s="228"/>
      <c r="E181" s="150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141"/>
      <c r="T181" s="228"/>
      <c r="U181" s="229"/>
      <c r="V181" s="230"/>
      <c r="W181" s="141"/>
      <c r="X181" s="228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</row>
    <row r="182" spans="1:40" ht="15.75" customHeight="1">
      <c r="A182" s="166"/>
      <c r="B182" s="228"/>
      <c r="C182" s="228"/>
      <c r="D182" s="228"/>
      <c r="E182" s="150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141"/>
      <c r="T182" s="228"/>
      <c r="U182" s="229"/>
      <c r="V182" s="230"/>
      <c r="W182" s="141"/>
      <c r="X182" s="228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</row>
    <row r="183" spans="1:40" ht="15.75" customHeight="1">
      <c r="A183" s="166"/>
      <c r="B183" s="228"/>
      <c r="C183" s="228"/>
      <c r="D183" s="228"/>
      <c r="E183" s="150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141"/>
      <c r="T183" s="228"/>
      <c r="U183" s="229"/>
      <c r="V183" s="230"/>
      <c r="W183" s="141"/>
      <c r="X183" s="228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</row>
    <row r="184" spans="1:40" ht="15.75" customHeight="1">
      <c r="A184" s="166"/>
      <c r="B184" s="228"/>
      <c r="C184" s="228"/>
      <c r="D184" s="228"/>
      <c r="E184" s="150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141"/>
      <c r="T184" s="228"/>
      <c r="U184" s="229"/>
      <c r="V184" s="230"/>
      <c r="W184" s="141"/>
      <c r="X184" s="228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</row>
    <row r="185" spans="1:40" ht="15.75" customHeight="1">
      <c r="A185" s="166"/>
      <c r="B185" s="228"/>
      <c r="C185" s="228"/>
      <c r="D185" s="228"/>
      <c r="E185" s="150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141"/>
      <c r="T185" s="228"/>
      <c r="U185" s="229"/>
      <c r="V185" s="230"/>
      <c r="W185" s="141"/>
      <c r="X185" s="228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</row>
    <row r="186" spans="1:40" ht="15.75" customHeight="1">
      <c r="A186" s="166"/>
      <c r="B186" s="228"/>
      <c r="C186" s="228"/>
      <c r="D186" s="228"/>
      <c r="E186" s="150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141"/>
      <c r="T186" s="228"/>
      <c r="U186" s="229"/>
      <c r="V186" s="230"/>
      <c r="W186" s="141"/>
      <c r="X186" s="228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</row>
    <row r="187" spans="1:40" ht="15.75" customHeight="1">
      <c r="A187" s="166"/>
      <c r="B187" s="228"/>
      <c r="C187" s="228"/>
      <c r="D187" s="228"/>
      <c r="E187" s="150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141"/>
      <c r="T187" s="228"/>
      <c r="U187" s="229"/>
      <c r="V187" s="230"/>
      <c r="W187" s="141"/>
      <c r="X187" s="228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</row>
    <row r="188" spans="1:40" ht="15.75" customHeight="1">
      <c r="A188" s="166"/>
      <c r="B188" s="228"/>
      <c r="C188" s="228"/>
      <c r="D188" s="228"/>
      <c r="E188" s="150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141"/>
      <c r="T188" s="228"/>
      <c r="U188" s="229"/>
      <c r="V188" s="230"/>
      <c r="W188" s="141"/>
      <c r="X188" s="228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</row>
    <row r="189" spans="1:40" ht="15.75" customHeight="1">
      <c r="A189" s="166"/>
      <c r="B189" s="228"/>
      <c r="C189" s="228"/>
      <c r="D189" s="228"/>
      <c r="E189" s="150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141"/>
      <c r="T189" s="228"/>
      <c r="U189" s="229"/>
      <c r="V189" s="230"/>
      <c r="W189" s="141"/>
      <c r="X189" s="228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</row>
    <row r="190" spans="1:40" ht="15.75" customHeight="1">
      <c r="A190" s="166"/>
      <c r="B190" s="228"/>
      <c r="C190" s="228"/>
      <c r="D190" s="228"/>
      <c r="E190" s="150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141"/>
      <c r="T190" s="228"/>
      <c r="U190" s="229"/>
      <c r="V190" s="230"/>
      <c r="W190" s="141"/>
      <c r="X190" s="228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</row>
    <row r="191" spans="1:40" ht="15.75" customHeight="1">
      <c r="A191" s="166"/>
      <c r="B191" s="228"/>
      <c r="C191" s="228"/>
      <c r="D191" s="228"/>
      <c r="E191" s="150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141"/>
      <c r="T191" s="228"/>
      <c r="U191" s="229"/>
      <c r="V191" s="230"/>
      <c r="W191" s="141"/>
      <c r="X191" s="228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</row>
    <row r="192" spans="1:40" ht="15.75" customHeight="1">
      <c r="A192" s="166"/>
      <c r="B192" s="228"/>
      <c r="C192" s="228"/>
      <c r="D192" s="228"/>
      <c r="E192" s="150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141"/>
      <c r="T192" s="228"/>
      <c r="U192" s="229"/>
      <c r="V192" s="230"/>
      <c r="W192" s="141"/>
      <c r="X192" s="228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</row>
    <row r="193" spans="1:40" ht="15.75" customHeight="1">
      <c r="A193" s="166"/>
      <c r="B193" s="228"/>
      <c r="C193" s="228"/>
      <c r="D193" s="228"/>
      <c r="E193" s="150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141"/>
      <c r="T193" s="228"/>
      <c r="U193" s="229"/>
      <c r="V193" s="230"/>
      <c r="W193" s="141"/>
      <c r="X193" s="228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</row>
    <row r="194" spans="1:40" ht="15.75" customHeight="1">
      <c r="A194" s="166"/>
      <c r="B194" s="228"/>
      <c r="C194" s="228"/>
      <c r="D194" s="228"/>
      <c r="E194" s="150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141"/>
      <c r="T194" s="228"/>
      <c r="U194" s="229"/>
      <c r="V194" s="230"/>
      <c r="W194" s="141"/>
      <c r="X194" s="228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</row>
    <row r="195" spans="1:40" ht="15.75" customHeight="1">
      <c r="A195" s="166"/>
      <c r="B195" s="228"/>
      <c r="C195" s="228"/>
      <c r="D195" s="228"/>
      <c r="E195" s="150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141"/>
      <c r="T195" s="228"/>
      <c r="U195" s="229"/>
      <c r="V195" s="230"/>
      <c r="W195" s="141"/>
      <c r="X195" s="228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</row>
    <row r="196" spans="1:40" ht="15.75" customHeight="1">
      <c r="A196" s="166"/>
      <c r="B196" s="228"/>
      <c r="C196" s="228"/>
      <c r="D196" s="228"/>
      <c r="E196" s="150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141"/>
      <c r="T196" s="228"/>
      <c r="U196" s="229"/>
      <c r="V196" s="230"/>
      <c r="W196" s="141"/>
      <c r="X196" s="228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</row>
    <row r="197" spans="1:40" ht="15.75" customHeight="1">
      <c r="A197" s="166"/>
      <c r="B197" s="228"/>
      <c r="C197" s="228"/>
      <c r="D197" s="228"/>
      <c r="E197" s="150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141"/>
      <c r="T197" s="228"/>
      <c r="U197" s="229"/>
      <c r="V197" s="230"/>
      <c r="W197" s="141"/>
      <c r="X197" s="228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</row>
    <row r="198" spans="1:40" ht="15.75" customHeight="1">
      <c r="A198" s="166"/>
      <c r="B198" s="228"/>
      <c r="C198" s="228"/>
      <c r="D198" s="228"/>
      <c r="E198" s="150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141"/>
      <c r="T198" s="228"/>
      <c r="U198" s="229"/>
      <c r="V198" s="230"/>
      <c r="W198" s="141"/>
      <c r="X198" s="228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</row>
    <row r="199" spans="1:40" ht="15.75" customHeight="1">
      <c r="A199" s="166"/>
      <c r="B199" s="228"/>
      <c r="C199" s="228"/>
      <c r="D199" s="228"/>
      <c r="E199" s="150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141"/>
      <c r="T199" s="228"/>
      <c r="U199" s="229"/>
      <c r="V199" s="230"/>
      <c r="W199" s="141"/>
      <c r="X199" s="228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</row>
    <row r="200" spans="1:40" ht="15.75" customHeight="1">
      <c r="A200" s="166"/>
      <c r="B200" s="228"/>
      <c r="C200" s="228"/>
      <c r="D200" s="228"/>
      <c r="E200" s="150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141"/>
      <c r="T200" s="228"/>
      <c r="U200" s="229"/>
      <c r="V200" s="230"/>
      <c r="W200" s="141"/>
      <c r="X200" s="228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</row>
    <row r="201" spans="1:40" ht="15.75" customHeight="1">
      <c r="A201" s="166"/>
      <c r="B201" s="228"/>
      <c r="C201" s="228"/>
      <c r="D201" s="228"/>
      <c r="E201" s="150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141"/>
      <c r="T201" s="228"/>
      <c r="U201" s="229"/>
      <c r="V201" s="230"/>
      <c r="W201" s="141"/>
      <c r="X201" s="228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</row>
    <row r="202" spans="1:40" ht="15.75" customHeight="1">
      <c r="A202" s="166"/>
      <c r="B202" s="228"/>
      <c r="C202" s="228"/>
      <c r="D202" s="228"/>
      <c r="E202" s="150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141"/>
      <c r="T202" s="228"/>
      <c r="U202" s="229"/>
      <c r="V202" s="230"/>
      <c r="W202" s="141"/>
      <c r="X202" s="228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</row>
    <row r="203" spans="1:40" ht="15.75" customHeight="1">
      <c r="A203" s="166"/>
      <c r="B203" s="228"/>
      <c r="C203" s="228"/>
      <c r="D203" s="228"/>
      <c r="E203" s="150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141"/>
      <c r="T203" s="228"/>
      <c r="U203" s="229"/>
      <c r="V203" s="230"/>
      <c r="W203" s="141"/>
      <c r="X203" s="228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</row>
    <row r="204" spans="1:40" ht="15.75" customHeight="1">
      <c r="A204" s="166"/>
      <c r="B204" s="228"/>
      <c r="C204" s="228"/>
      <c r="D204" s="228"/>
      <c r="E204" s="150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141"/>
      <c r="T204" s="228"/>
      <c r="U204" s="229"/>
      <c r="V204" s="230"/>
      <c r="W204" s="141"/>
      <c r="X204" s="228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</row>
    <row r="205" spans="1:40" ht="15.75" customHeight="1">
      <c r="A205" s="166"/>
      <c r="B205" s="228"/>
      <c r="C205" s="228"/>
      <c r="D205" s="228"/>
      <c r="E205" s="150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141"/>
      <c r="T205" s="228"/>
      <c r="U205" s="229"/>
      <c r="V205" s="230"/>
      <c r="W205" s="141"/>
      <c r="X205" s="228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</row>
    <row r="206" spans="1:40" ht="15.75" customHeight="1">
      <c r="A206" s="166"/>
      <c r="B206" s="228"/>
      <c r="C206" s="228"/>
      <c r="D206" s="228"/>
      <c r="E206" s="150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141"/>
      <c r="T206" s="228"/>
      <c r="U206" s="229"/>
      <c r="V206" s="230"/>
      <c r="W206" s="141"/>
      <c r="X206" s="228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</row>
    <row r="207" spans="1:40" ht="15.75" customHeight="1">
      <c r="A207" s="166"/>
      <c r="B207" s="228"/>
      <c r="C207" s="228"/>
      <c r="D207" s="228"/>
      <c r="E207" s="150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141"/>
      <c r="T207" s="228"/>
      <c r="U207" s="229"/>
      <c r="V207" s="230"/>
      <c r="W207" s="141"/>
      <c r="X207" s="228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</row>
    <row r="208" spans="1:40" ht="15.75" customHeight="1">
      <c r="A208" s="166"/>
      <c r="B208" s="228"/>
      <c r="C208" s="228"/>
      <c r="D208" s="228"/>
      <c r="E208" s="150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141"/>
      <c r="T208" s="228"/>
      <c r="U208" s="229"/>
      <c r="V208" s="230"/>
      <c r="W208" s="141"/>
      <c r="X208" s="228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</row>
    <row r="209" spans="1:40" ht="15.75" customHeight="1">
      <c r="A209" s="166"/>
      <c r="B209" s="228"/>
      <c r="C209" s="228"/>
      <c r="D209" s="228"/>
      <c r="E209" s="150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141"/>
      <c r="T209" s="228"/>
      <c r="U209" s="229"/>
      <c r="V209" s="230"/>
      <c r="W209" s="141"/>
      <c r="X209" s="228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</row>
    <row r="210" spans="1:40" ht="15.75" customHeight="1">
      <c r="A210" s="166"/>
      <c r="B210" s="228"/>
      <c r="C210" s="228"/>
      <c r="D210" s="228"/>
      <c r="E210" s="150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141"/>
      <c r="T210" s="228"/>
      <c r="U210" s="229"/>
      <c r="V210" s="230"/>
      <c r="W210" s="141"/>
      <c r="X210" s="228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</row>
    <row r="211" spans="1:40" ht="15.75" customHeight="1">
      <c r="A211" s="166"/>
      <c r="B211" s="228"/>
      <c r="C211" s="228"/>
      <c r="D211" s="228"/>
      <c r="E211" s="150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141"/>
      <c r="T211" s="228"/>
      <c r="U211" s="229"/>
      <c r="V211" s="230"/>
      <c r="W211" s="141"/>
      <c r="X211" s="228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</row>
    <row r="212" spans="1:40" ht="15.75" customHeight="1">
      <c r="A212" s="166"/>
      <c r="B212" s="228"/>
      <c r="C212" s="228"/>
      <c r="D212" s="228"/>
      <c r="E212" s="150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141"/>
      <c r="T212" s="228"/>
      <c r="U212" s="229"/>
      <c r="V212" s="230"/>
      <c r="W212" s="141"/>
      <c r="X212" s="228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</row>
    <row r="213" spans="1:40" ht="15.75" customHeight="1">
      <c r="A213" s="166"/>
      <c r="B213" s="228"/>
      <c r="C213" s="228"/>
      <c r="D213" s="228"/>
      <c r="E213" s="150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141"/>
      <c r="T213" s="228"/>
      <c r="U213" s="229"/>
      <c r="V213" s="230"/>
      <c r="W213" s="141"/>
      <c r="X213" s="228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</row>
    <row r="214" spans="1:40" ht="15.75" customHeight="1">
      <c r="A214" s="166"/>
      <c r="B214" s="228"/>
      <c r="C214" s="228"/>
      <c r="D214" s="228"/>
      <c r="E214" s="150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141"/>
      <c r="T214" s="228"/>
      <c r="U214" s="229"/>
      <c r="V214" s="230"/>
      <c r="W214" s="141"/>
      <c r="X214" s="228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</row>
    <row r="215" spans="1:40" ht="15.75" customHeight="1">
      <c r="A215" s="166"/>
      <c r="B215" s="228"/>
      <c r="C215" s="228"/>
      <c r="D215" s="228"/>
      <c r="E215" s="150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141"/>
      <c r="T215" s="228"/>
      <c r="U215" s="229"/>
      <c r="V215" s="230"/>
      <c r="W215" s="141"/>
      <c r="X215" s="228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</row>
    <row r="216" spans="1:40" ht="15.75" customHeight="1">
      <c r="A216" s="166"/>
      <c r="B216" s="228"/>
      <c r="C216" s="228"/>
      <c r="D216" s="228"/>
      <c r="E216" s="150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141"/>
      <c r="T216" s="228"/>
      <c r="U216" s="229"/>
      <c r="V216" s="230"/>
      <c r="W216" s="141"/>
      <c r="X216" s="228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</row>
    <row r="217" spans="1:40" ht="15.75" customHeight="1">
      <c r="A217" s="166"/>
      <c r="B217" s="228"/>
      <c r="C217" s="228"/>
      <c r="D217" s="228"/>
      <c r="E217" s="150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141"/>
      <c r="T217" s="228"/>
      <c r="U217" s="229"/>
      <c r="V217" s="230"/>
      <c r="W217" s="141"/>
      <c r="X217" s="228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</row>
    <row r="218" spans="1:40" ht="15.75" customHeight="1">
      <c r="A218" s="166"/>
      <c r="B218" s="228"/>
      <c r="C218" s="228"/>
      <c r="D218" s="228"/>
      <c r="E218" s="150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141"/>
      <c r="T218" s="228"/>
      <c r="U218" s="229"/>
      <c r="V218" s="230"/>
      <c r="W218" s="141"/>
      <c r="X218" s="228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</row>
    <row r="219" spans="1:40" ht="15.75" customHeight="1">
      <c r="A219" s="166"/>
      <c r="B219" s="228"/>
      <c r="C219" s="228"/>
      <c r="D219" s="228"/>
      <c r="E219" s="150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141"/>
      <c r="T219" s="228"/>
      <c r="U219" s="229"/>
      <c r="V219" s="230"/>
      <c r="W219" s="141"/>
      <c r="X219" s="228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</row>
    <row r="220" spans="1:40" ht="15.75" customHeight="1">
      <c r="A220" s="166"/>
      <c r="B220" s="228"/>
      <c r="C220" s="228"/>
      <c r="D220" s="228"/>
      <c r="E220" s="150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141"/>
      <c r="T220" s="228"/>
      <c r="U220" s="229"/>
      <c r="V220" s="230"/>
      <c r="W220" s="141"/>
      <c r="X220" s="228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</row>
    <row r="221" spans="1:40" ht="15.75" customHeight="1">
      <c r="A221" s="166"/>
      <c r="B221" s="228"/>
      <c r="C221" s="228"/>
      <c r="D221" s="228"/>
      <c r="E221" s="150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141"/>
      <c r="T221" s="228"/>
      <c r="U221" s="229"/>
      <c r="V221" s="230"/>
      <c r="W221" s="141"/>
      <c r="X221" s="228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</row>
    <row r="222" spans="1:40" ht="15.75" customHeight="1">
      <c r="A222" s="166"/>
      <c r="B222" s="228"/>
      <c r="C222" s="228"/>
      <c r="D222" s="228"/>
      <c r="E222" s="150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141"/>
      <c r="T222" s="228"/>
      <c r="U222" s="229"/>
      <c r="V222" s="230"/>
      <c r="W222" s="141"/>
      <c r="X222" s="228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</row>
    <row r="223" spans="1:40" ht="15.75" customHeight="1">
      <c r="A223" s="166"/>
      <c r="B223" s="228"/>
      <c r="C223" s="228"/>
      <c r="D223" s="228"/>
      <c r="E223" s="150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141"/>
      <c r="T223" s="228"/>
      <c r="U223" s="229"/>
      <c r="V223" s="230"/>
      <c r="W223" s="141"/>
      <c r="X223" s="228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</row>
    <row r="224" spans="1:40" ht="15.75" customHeight="1">
      <c r="A224" s="166"/>
      <c r="B224" s="228"/>
      <c r="C224" s="228"/>
      <c r="D224" s="228"/>
      <c r="E224" s="150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141"/>
      <c r="T224" s="228"/>
      <c r="U224" s="229"/>
      <c r="V224" s="230"/>
      <c r="W224" s="141"/>
      <c r="X224" s="228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</row>
    <row r="225" spans="1:40" ht="15.75" customHeight="1">
      <c r="A225" s="166"/>
      <c r="B225" s="228"/>
      <c r="C225" s="228"/>
      <c r="D225" s="228"/>
      <c r="E225" s="150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141"/>
      <c r="T225" s="228"/>
      <c r="U225" s="229"/>
      <c r="V225" s="230"/>
      <c r="W225" s="141"/>
      <c r="X225" s="228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</row>
    <row r="226" spans="1:40" ht="15.75" customHeight="1">
      <c r="A226" s="166"/>
      <c r="B226" s="228"/>
      <c r="C226" s="228"/>
      <c r="D226" s="228"/>
      <c r="E226" s="150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141"/>
      <c r="T226" s="228"/>
      <c r="U226" s="229"/>
      <c r="V226" s="230"/>
      <c r="W226" s="141"/>
      <c r="X226" s="228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</row>
    <row r="227" spans="1:40" ht="15.75" customHeight="1">
      <c r="A227" s="166"/>
      <c r="B227" s="228"/>
      <c r="C227" s="228"/>
      <c r="D227" s="228"/>
      <c r="E227" s="150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141"/>
      <c r="T227" s="228"/>
      <c r="U227" s="229"/>
      <c r="V227" s="230"/>
      <c r="W227" s="141"/>
      <c r="X227" s="228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</row>
    <row r="228" spans="1:40" ht="15.75" customHeight="1">
      <c r="A228" s="166"/>
      <c r="B228" s="228"/>
      <c r="C228" s="228"/>
      <c r="D228" s="228"/>
      <c r="E228" s="150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141"/>
      <c r="T228" s="228"/>
      <c r="U228" s="229"/>
      <c r="V228" s="230"/>
      <c r="W228" s="141"/>
      <c r="X228" s="228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</row>
    <row r="229" spans="1:40" ht="15.75" customHeight="1">
      <c r="A229" s="166"/>
      <c r="B229" s="228"/>
      <c r="C229" s="228"/>
      <c r="D229" s="228"/>
      <c r="E229" s="150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141"/>
      <c r="T229" s="228"/>
      <c r="U229" s="229"/>
      <c r="V229" s="230"/>
      <c r="W229" s="141"/>
      <c r="X229" s="228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</row>
    <row r="230" spans="1:40" ht="15.75" customHeight="1">
      <c r="A230" s="166"/>
      <c r="B230" s="228"/>
      <c r="C230" s="228"/>
      <c r="D230" s="228"/>
      <c r="E230" s="150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141"/>
      <c r="T230" s="228"/>
      <c r="U230" s="229"/>
      <c r="V230" s="230"/>
      <c r="W230" s="141"/>
      <c r="X230" s="228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</row>
    <row r="231" spans="1:40" ht="15.75" customHeight="1">
      <c r="A231" s="166"/>
      <c r="B231" s="228"/>
      <c r="C231" s="228"/>
      <c r="D231" s="228"/>
      <c r="E231" s="150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141"/>
      <c r="T231" s="228"/>
      <c r="U231" s="229"/>
      <c r="V231" s="230"/>
      <c r="W231" s="141"/>
      <c r="X231" s="228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</row>
    <row r="232" spans="1:40" ht="15.75" customHeight="1">
      <c r="A232" s="166"/>
      <c r="B232" s="228"/>
      <c r="C232" s="228"/>
      <c r="D232" s="228"/>
      <c r="E232" s="150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141"/>
      <c r="T232" s="228"/>
      <c r="U232" s="229"/>
      <c r="V232" s="230"/>
      <c r="W232" s="141"/>
      <c r="X232" s="228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</row>
    <row r="233" spans="1:40" ht="15.75" customHeight="1">
      <c r="A233" s="166"/>
      <c r="B233" s="228"/>
      <c r="C233" s="228"/>
      <c r="D233" s="228"/>
      <c r="E233" s="150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141"/>
      <c r="T233" s="228"/>
      <c r="U233" s="229"/>
      <c r="V233" s="230"/>
      <c r="W233" s="141"/>
      <c r="X233" s="228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</row>
    <row r="234" spans="1:40" ht="15.75" customHeight="1">
      <c r="A234" s="166"/>
      <c r="B234" s="228"/>
      <c r="C234" s="228"/>
      <c r="D234" s="228"/>
      <c r="E234" s="150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141"/>
      <c r="T234" s="228"/>
      <c r="U234" s="229"/>
      <c r="V234" s="230"/>
      <c r="W234" s="141"/>
      <c r="X234" s="228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</row>
    <row r="235" spans="1:40" ht="15.75" customHeight="1">
      <c r="A235" s="166"/>
      <c r="B235" s="228"/>
      <c r="C235" s="228"/>
      <c r="D235" s="228"/>
      <c r="E235" s="150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141"/>
      <c r="T235" s="228"/>
      <c r="U235" s="229"/>
      <c r="V235" s="230"/>
      <c r="W235" s="141"/>
      <c r="X235" s="228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</row>
    <row r="236" spans="1:40" ht="15.75" customHeight="1">
      <c r="A236" s="166"/>
      <c r="B236" s="228"/>
      <c r="C236" s="228"/>
      <c r="D236" s="228"/>
      <c r="E236" s="150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141"/>
      <c r="T236" s="228"/>
      <c r="U236" s="229"/>
      <c r="V236" s="230"/>
      <c r="W236" s="141"/>
      <c r="X236" s="228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</row>
    <row r="237" spans="1:40" ht="15.75" customHeight="1">
      <c r="A237" s="166"/>
      <c r="B237" s="228"/>
      <c r="C237" s="228"/>
      <c r="D237" s="228"/>
      <c r="E237" s="150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141"/>
      <c r="T237" s="228"/>
      <c r="U237" s="229"/>
      <c r="V237" s="230"/>
      <c r="W237" s="141"/>
      <c r="X237" s="228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</row>
    <row r="238" spans="1:40" ht="15.75" customHeight="1">
      <c r="A238" s="166"/>
      <c r="B238" s="228"/>
      <c r="C238" s="228"/>
      <c r="D238" s="228"/>
      <c r="E238" s="150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141"/>
      <c r="T238" s="228"/>
      <c r="U238" s="229"/>
      <c r="V238" s="230"/>
      <c r="W238" s="141"/>
      <c r="X238" s="228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</row>
    <row r="239" spans="1:40" ht="15.75" customHeight="1">
      <c r="A239" s="166"/>
      <c r="B239" s="228"/>
      <c r="C239" s="228"/>
      <c r="D239" s="228"/>
      <c r="E239" s="150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141"/>
      <c r="T239" s="228"/>
      <c r="U239" s="229"/>
      <c r="V239" s="230"/>
      <c r="W239" s="141"/>
      <c r="X239" s="228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</row>
    <row r="240" spans="1:40" ht="15.75" customHeight="1">
      <c r="A240" s="166"/>
      <c r="B240" s="228"/>
      <c r="C240" s="228"/>
      <c r="D240" s="228"/>
      <c r="E240" s="150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141"/>
      <c r="T240" s="228"/>
      <c r="U240" s="229"/>
      <c r="V240" s="230"/>
      <c r="W240" s="141"/>
      <c r="X240" s="228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</row>
    <row r="241" spans="1:40" ht="15.75" customHeight="1">
      <c r="A241" s="166"/>
      <c r="B241" s="228"/>
      <c r="C241" s="228"/>
      <c r="D241" s="228"/>
      <c r="E241" s="150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141"/>
      <c r="T241" s="228"/>
      <c r="U241" s="229"/>
      <c r="V241" s="230"/>
      <c r="W241" s="141"/>
      <c r="X241" s="228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</row>
    <row r="242" spans="1:40" ht="15.75" customHeight="1">
      <c r="A242" s="166"/>
      <c r="B242" s="228"/>
      <c r="C242" s="228"/>
      <c r="D242" s="228"/>
      <c r="E242" s="150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141"/>
      <c r="T242" s="228"/>
      <c r="U242" s="229"/>
      <c r="V242" s="230"/>
      <c r="W242" s="141"/>
      <c r="X242" s="228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</row>
    <row r="243" spans="1:40" ht="15.75" customHeight="1">
      <c r="A243" s="166"/>
      <c r="B243" s="228"/>
      <c r="C243" s="228"/>
      <c r="D243" s="228"/>
      <c r="E243" s="150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141"/>
      <c r="T243" s="228"/>
      <c r="U243" s="229"/>
      <c r="V243" s="230"/>
      <c r="W243" s="141"/>
      <c r="X243" s="228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</row>
    <row r="244" spans="1:40" ht="15.75" customHeight="1">
      <c r="A244" s="166"/>
      <c r="B244" s="228"/>
      <c r="C244" s="228"/>
      <c r="D244" s="228"/>
      <c r="E244" s="150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141"/>
      <c r="T244" s="228"/>
      <c r="U244" s="229"/>
      <c r="V244" s="230"/>
      <c r="W244" s="141"/>
      <c r="X244" s="228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</row>
    <row r="245" spans="1:40" ht="15.75" customHeight="1">
      <c r="A245" s="166"/>
      <c r="B245" s="228"/>
      <c r="C245" s="228"/>
      <c r="D245" s="228"/>
      <c r="E245" s="150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141"/>
      <c r="T245" s="228"/>
      <c r="U245" s="229"/>
      <c r="V245" s="230"/>
      <c r="W245" s="141"/>
      <c r="X245" s="228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</row>
    <row r="246" spans="1:40" ht="15.75" customHeight="1">
      <c r="A246" s="166"/>
      <c r="B246" s="228"/>
      <c r="C246" s="228"/>
      <c r="D246" s="228"/>
      <c r="E246" s="150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141"/>
      <c r="T246" s="228"/>
      <c r="U246" s="229"/>
      <c r="V246" s="230"/>
      <c r="W246" s="141"/>
      <c r="X246" s="228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</row>
    <row r="247" spans="1:40" ht="15.75" customHeight="1">
      <c r="A247" s="166"/>
      <c r="B247" s="228"/>
      <c r="C247" s="228"/>
      <c r="D247" s="228"/>
      <c r="E247" s="150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141"/>
      <c r="T247" s="228"/>
      <c r="U247" s="229"/>
      <c r="V247" s="230"/>
      <c r="W247" s="141"/>
      <c r="X247" s="228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</row>
    <row r="248" spans="1:40" ht="15.75" customHeight="1">
      <c r="A248" s="166"/>
      <c r="B248" s="228"/>
      <c r="C248" s="228"/>
      <c r="D248" s="228"/>
      <c r="E248" s="150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141"/>
      <c r="T248" s="228"/>
      <c r="U248" s="229"/>
      <c r="V248" s="230"/>
      <c r="W248" s="141"/>
      <c r="X248" s="228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</row>
    <row r="249" spans="1:40" ht="15.75" customHeight="1">
      <c r="A249" s="166"/>
      <c r="B249" s="228"/>
      <c r="C249" s="228"/>
      <c r="D249" s="228"/>
      <c r="E249" s="150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141"/>
      <c r="T249" s="228"/>
      <c r="U249" s="229"/>
      <c r="V249" s="230"/>
      <c r="W249" s="141"/>
      <c r="X249" s="228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</row>
    <row r="250" spans="1:40" ht="15.75" customHeight="1">
      <c r="A250" s="166"/>
      <c r="B250" s="228"/>
      <c r="C250" s="228"/>
      <c r="D250" s="228"/>
      <c r="E250" s="150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141"/>
      <c r="T250" s="228"/>
      <c r="U250" s="229"/>
      <c r="V250" s="230"/>
      <c r="W250" s="141"/>
      <c r="X250" s="228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</row>
    <row r="251" spans="1:40" ht="15.75" customHeight="1">
      <c r="A251" s="166"/>
      <c r="B251" s="228"/>
      <c r="C251" s="228"/>
      <c r="D251" s="228"/>
      <c r="E251" s="150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141"/>
      <c r="T251" s="228"/>
      <c r="U251" s="229"/>
      <c r="V251" s="230"/>
      <c r="W251" s="141"/>
      <c r="X251" s="228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</row>
    <row r="252" spans="1:40" ht="15.75" customHeight="1">
      <c r="A252" s="166"/>
      <c r="B252" s="228"/>
      <c r="C252" s="228"/>
      <c r="D252" s="228"/>
      <c r="E252" s="150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141"/>
      <c r="T252" s="228"/>
      <c r="U252" s="229"/>
      <c r="V252" s="230"/>
      <c r="W252" s="141"/>
      <c r="X252" s="228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</row>
    <row r="253" spans="1:40" ht="15.75" customHeight="1">
      <c r="A253" s="166"/>
      <c r="B253" s="228"/>
      <c r="C253" s="228"/>
      <c r="D253" s="228"/>
      <c r="E253" s="150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141"/>
      <c r="T253" s="228"/>
      <c r="U253" s="229"/>
      <c r="V253" s="230"/>
      <c r="W253" s="141"/>
      <c r="X253" s="228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</row>
    <row r="254" spans="1:40" ht="15.75" customHeight="1">
      <c r="A254" s="166"/>
      <c r="B254" s="228"/>
      <c r="C254" s="228"/>
      <c r="D254" s="228"/>
      <c r="E254" s="150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141"/>
      <c r="T254" s="228"/>
      <c r="U254" s="229"/>
      <c r="V254" s="230"/>
      <c r="W254" s="141"/>
      <c r="X254" s="228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</row>
    <row r="255" spans="1:40" ht="15.75" customHeight="1"/>
    <row r="256" spans="1:4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2"/>
  <hyperlinks>
    <hyperlink ref="AD3" r:id="rId1" xr:uid="{7BBF509D-F2F0-4955-9E67-6499FCEAC212}"/>
    <hyperlink ref="AE3" r:id="rId2" xr:uid="{7EB4491D-5889-4303-AE99-C61451855358}"/>
    <hyperlink ref="AF3" r:id="rId3" xr:uid="{2E65185B-79A3-4333-89EB-B00B83AF5619}"/>
    <hyperlink ref="AG3" r:id="rId4" xr:uid="{C807517F-6CA0-4293-8CE8-F1FF8A2EB323}"/>
    <hyperlink ref="AH3" r:id="rId5" xr:uid="{DB8F7A39-B7AE-4AC5-96A3-66301232C6F1}"/>
  </hyperlinks>
  <pageMargins left="0.25" right="0.25" top="0.75" bottom="0.75" header="0" footer="0"/>
  <pageSetup paperSize="9" fitToHeight="0" orientation="landscape" r:id="rId6"/>
  <headerFooter>
    <oddHeader>&amp;C&amp;A</oddHeader>
    <oddFooter>&amp;Cページ &amp;P</oddFoot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202102ヤフショ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けんち</dc:creator>
  <cp:lastModifiedBy>けんち</cp:lastModifiedBy>
  <dcterms:created xsi:type="dcterms:W3CDTF">2021-02-27T06:51:34Z</dcterms:created>
  <dcterms:modified xsi:type="dcterms:W3CDTF">2021-02-27T06:52:53Z</dcterms:modified>
</cp:coreProperties>
</file>