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ICHI\Desktop\"/>
    </mc:Choice>
  </mc:AlternateContent>
  <xr:revisionPtr revIDLastSave="0" documentId="13_ncr:1_{24CC268F-B9B5-4A76-B8AA-FAE0ADC26EA3}" xr6:coauthVersionLast="45" xr6:coauthVersionMax="45" xr10:uidLastSave="{00000000-0000-0000-0000-000000000000}"/>
  <bookViews>
    <workbookView xWindow="-120" yWindow="-120" windowWidth="20730" windowHeight="11160" activeTab="3" xr2:uid="{6EA6D747-0355-4C08-AFC2-0C848ED51FBB}"/>
  </bookViews>
  <sheets>
    <sheet name="注意事項" sheetId="3" r:id="rId1"/>
    <sheet name="郵便局受け取りリスト" sheetId="5" r:id="rId2"/>
    <sheet name="損益計算_rakuten＜元データ＞" sheetId="1" state="hidden" r:id="rId3"/>
    <sheet name="202011" sheetId="4" r:id="rId4"/>
  </sheets>
  <definedNames>
    <definedName name="_xlnm._FilterDatabase" localSheetId="1" hidden="1">郵便局受け取りリスト!$G$3:$I$81</definedName>
    <definedName name="_xlnm.Print_Area" localSheetId="3">'202011'!$A$1:$AH$54</definedName>
    <definedName name="_xlnm.Print_Area" localSheetId="2">'損益計算_rakuten＜元データ＞'!$A$1:$AG$54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6" i="4" l="1"/>
  <c r="AK7" i="4"/>
  <c r="AK10" i="4"/>
  <c r="AK9" i="4"/>
  <c r="L32" i="3"/>
  <c r="L31" i="3"/>
  <c r="R39" i="3"/>
  <c r="R40" i="3"/>
  <c r="R41" i="3"/>
  <c r="R42" i="3"/>
  <c r="R43" i="3"/>
  <c r="R35" i="3"/>
  <c r="R36" i="3"/>
  <c r="R37" i="3"/>
  <c r="R38" i="3"/>
  <c r="R34" i="3"/>
  <c r="AM15" i="4"/>
  <c r="U12" i="3"/>
  <c r="U16" i="3"/>
  <c r="U17" i="3"/>
  <c r="U18" i="3"/>
  <c r="U19" i="3"/>
  <c r="U20" i="3"/>
  <c r="U22" i="3"/>
  <c r="U23" i="3"/>
  <c r="U24" i="3"/>
  <c r="U26" i="3"/>
  <c r="U11" i="3"/>
  <c r="T12" i="3"/>
  <c r="T13" i="3"/>
  <c r="T14" i="3"/>
  <c r="U14" i="3" s="1"/>
  <c r="T15" i="3"/>
  <c r="U15" i="3" s="1"/>
  <c r="T16" i="3"/>
  <c r="T17" i="3"/>
  <c r="T18" i="3"/>
  <c r="T19" i="3"/>
  <c r="T20" i="3"/>
  <c r="T21" i="3"/>
  <c r="U21" i="3" s="1"/>
  <c r="T22" i="3"/>
  <c r="T23" i="3"/>
  <c r="T24" i="3"/>
  <c r="T25" i="3"/>
  <c r="U25" i="3" s="1"/>
  <c r="T26" i="3"/>
  <c r="T27" i="3"/>
  <c r="U27" i="3" s="1"/>
  <c r="T28" i="3"/>
  <c r="U28" i="3" s="1"/>
  <c r="T29" i="3"/>
  <c r="U29" i="3" s="1"/>
  <c r="T11" i="3"/>
  <c r="AL10" i="4" l="1"/>
  <c r="T30" i="3"/>
  <c r="U13" i="3"/>
  <c r="U30" i="3" s="1"/>
  <c r="Q16" i="4"/>
  <c r="AA15" i="4"/>
  <c r="V15" i="4"/>
  <c r="W15" i="4" s="1"/>
  <c r="G15" i="4"/>
  <c r="F15" i="4"/>
  <c r="AA14" i="4"/>
  <c r="V14" i="4"/>
  <c r="W14" i="4" s="1"/>
  <c r="G14" i="4"/>
  <c r="F14" i="4"/>
  <c r="E14" i="4" s="1"/>
  <c r="AA13" i="4"/>
  <c r="V13" i="4"/>
  <c r="W13" i="4" s="1"/>
  <c r="G13" i="4"/>
  <c r="F13" i="4"/>
  <c r="AA12" i="4"/>
  <c r="V12" i="4"/>
  <c r="W12" i="4" s="1"/>
  <c r="G12" i="4"/>
  <c r="F12" i="4"/>
  <c r="E12" i="4" s="1"/>
  <c r="AA11" i="4"/>
  <c r="V11" i="4"/>
  <c r="W11" i="4" s="1"/>
  <c r="G11" i="4"/>
  <c r="F11" i="4"/>
  <c r="E11" i="4" s="1"/>
  <c r="AA10" i="4"/>
  <c r="V10" i="4"/>
  <c r="W10" i="4" s="1"/>
  <c r="G10" i="4"/>
  <c r="F10" i="4"/>
  <c r="AA9" i="4"/>
  <c r="V9" i="4"/>
  <c r="W9" i="4" s="1"/>
  <c r="G9" i="4"/>
  <c r="F9" i="4"/>
  <c r="E9" i="4" s="1"/>
  <c r="AA8" i="4"/>
  <c r="V8" i="4"/>
  <c r="G8" i="4"/>
  <c r="F8" i="4"/>
  <c r="Z7" i="4"/>
  <c r="V7" i="4"/>
  <c r="G7" i="4"/>
  <c r="F7" i="4"/>
  <c r="Z6" i="4"/>
  <c r="V6" i="4"/>
  <c r="G6" i="4"/>
  <c r="F6" i="4"/>
  <c r="E6" i="4"/>
  <c r="Z5" i="4"/>
  <c r="V5" i="4"/>
  <c r="G5" i="4"/>
  <c r="F5" i="4"/>
  <c r="E5" i="4"/>
  <c r="Z4" i="4"/>
  <c r="V4" i="4"/>
  <c r="G4" i="4"/>
  <c r="F4" i="4"/>
  <c r="E4" i="4"/>
  <c r="P1" i="4"/>
  <c r="M1" i="4"/>
  <c r="K1" i="4"/>
  <c r="H4" i="1"/>
  <c r="G23" i="3"/>
  <c r="G25" i="3"/>
  <c r="C30" i="3"/>
  <c r="D30" i="3" s="1"/>
  <c r="G30" i="3" s="1"/>
  <c r="Q29" i="3"/>
  <c r="O29" i="3"/>
  <c r="D29" i="3"/>
  <c r="G29" i="3" s="1"/>
  <c r="C29" i="3"/>
  <c r="Q28" i="3"/>
  <c r="S28" i="3" s="1"/>
  <c r="O28" i="3"/>
  <c r="C28" i="3"/>
  <c r="D28" i="3" s="1"/>
  <c r="G28" i="3" s="1"/>
  <c r="Q27" i="3"/>
  <c r="O27" i="3"/>
  <c r="D27" i="3"/>
  <c r="G27" i="3" s="1"/>
  <c r="C27" i="3"/>
  <c r="S26" i="3"/>
  <c r="Q26" i="3"/>
  <c r="C26" i="3"/>
  <c r="D26" i="3" s="1"/>
  <c r="G26" i="3" s="1"/>
  <c r="Q25" i="3"/>
  <c r="O25" i="3"/>
  <c r="C25" i="3"/>
  <c r="D25" i="3" s="1"/>
  <c r="Q24" i="3"/>
  <c r="O24" i="3"/>
  <c r="C24" i="3"/>
  <c r="D24" i="3" s="1"/>
  <c r="G24" i="3" s="1"/>
  <c r="Q23" i="3"/>
  <c r="O23" i="3"/>
  <c r="C23" i="3"/>
  <c r="D23" i="3" s="1"/>
  <c r="Q22" i="3"/>
  <c r="O22" i="3"/>
  <c r="C22" i="3"/>
  <c r="D22" i="3" s="1"/>
  <c r="G22" i="3" s="1"/>
  <c r="Q21" i="3"/>
  <c r="O21" i="3"/>
  <c r="Q20" i="3"/>
  <c r="O20" i="3"/>
  <c r="Q19" i="3"/>
  <c r="O19" i="3"/>
  <c r="S18" i="3"/>
  <c r="Q18" i="3"/>
  <c r="O18" i="3"/>
  <c r="G18" i="3"/>
  <c r="S17" i="3"/>
  <c r="Q17" i="3"/>
  <c r="O17" i="3"/>
  <c r="G17" i="3"/>
  <c r="S16" i="3"/>
  <c r="Q16" i="3"/>
  <c r="O16" i="3"/>
  <c r="G16" i="3"/>
  <c r="S15" i="3"/>
  <c r="Q15" i="3"/>
  <c r="O15" i="3"/>
  <c r="G15" i="3"/>
  <c r="S14" i="3"/>
  <c r="Q14" i="3"/>
  <c r="O14" i="3"/>
  <c r="G14" i="3"/>
  <c r="S13" i="3"/>
  <c r="Q13" i="3"/>
  <c r="S12" i="3"/>
  <c r="Q12" i="3"/>
  <c r="O12" i="3"/>
  <c r="G12" i="3"/>
  <c r="S11" i="3"/>
  <c r="Q11" i="3"/>
  <c r="G11" i="3"/>
  <c r="G10" i="3"/>
  <c r="Q16" i="1"/>
  <c r="M1" i="1"/>
  <c r="AK15" i="4" l="1"/>
  <c r="AK13" i="4"/>
  <c r="U39" i="3"/>
  <c r="U41" i="3"/>
  <c r="U43" i="3"/>
  <c r="U36" i="3"/>
  <c r="U38" i="3"/>
  <c r="U34" i="3"/>
  <c r="U40" i="3"/>
  <c r="U42" i="3"/>
  <c r="U35" i="3"/>
  <c r="U37" i="3"/>
  <c r="T40" i="3"/>
  <c r="T42" i="3"/>
  <c r="T35" i="3"/>
  <c r="T37" i="3"/>
  <c r="T39" i="3"/>
  <c r="T41" i="3"/>
  <c r="T43" i="3"/>
  <c r="T36" i="3"/>
  <c r="T38" i="3"/>
  <c r="T34" i="3"/>
  <c r="AK5" i="4"/>
  <c r="S19" i="3"/>
  <c r="S22" i="3"/>
  <c r="S24" i="3"/>
  <c r="S20" i="3"/>
  <c r="S21" i="3"/>
  <c r="S23" i="3"/>
  <c r="S25" i="3"/>
  <c r="S27" i="3"/>
  <c r="S29" i="3"/>
  <c r="E7" i="4"/>
  <c r="AK3" i="4"/>
  <c r="O1" i="4"/>
  <c r="L1" i="4"/>
  <c r="J1" i="4"/>
  <c r="E8" i="4"/>
  <c r="E10" i="4"/>
  <c r="E13" i="4"/>
  <c r="Q30" i="3"/>
  <c r="AA8" i="1"/>
  <c r="Q39" i="3" l="1"/>
  <c r="Q41" i="3"/>
  <c r="Q43" i="3"/>
  <c r="Q36" i="3"/>
  <c r="Q38" i="3"/>
  <c r="Q40" i="3"/>
  <c r="Q42" i="3"/>
  <c r="Q35" i="3"/>
  <c r="Q37" i="3"/>
  <c r="Q34" i="3"/>
  <c r="E2" i="4"/>
  <c r="H12" i="4" s="1"/>
  <c r="S30" i="3"/>
  <c r="H14" i="4"/>
  <c r="H6" i="4"/>
  <c r="H4" i="4"/>
  <c r="H13" i="4"/>
  <c r="H8" i="4"/>
  <c r="AM4" i="4"/>
  <c r="AM6" i="4"/>
  <c r="AA15" i="1"/>
  <c r="V15" i="1"/>
  <c r="W15" i="1" s="1"/>
  <c r="G15" i="1"/>
  <c r="F15" i="1"/>
  <c r="AA14" i="1"/>
  <c r="V14" i="1"/>
  <c r="W14" i="1" s="1"/>
  <c r="G14" i="1"/>
  <c r="F14" i="1"/>
  <c r="AA13" i="1"/>
  <c r="V13" i="1"/>
  <c r="W13" i="1" s="1"/>
  <c r="G13" i="1"/>
  <c r="F13" i="1"/>
  <c r="AA12" i="1"/>
  <c r="V12" i="1"/>
  <c r="W12" i="1" s="1"/>
  <c r="G12" i="1"/>
  <c r="F12" i="1"/>
  <c r="AA11" i="1"/>
  <c r="V11" i="1"/>
  <c r="W11" i="1" s="1"/>
  <c r="G11" i="1"/>
  <c r="F11" i="1"/>
  <c r="AA10" i="1"/>
  <c r="V10" i="1"/>
  <c r="W10" i="1" s="1"/>
  <c r="G10" i="1"/>
  <c r="F10" i="1"/>
  <c r="AA9" i="1"/>
  <c r="V9" i="1"/>
  <c r="W9" i="1" s="1"/>
  <c r="AJ6" i="1" s="1"/>
  <c r="G9" i="1"/>
  <c r="F9" i="1"/>
  <c r="V8" i="1"/>
  <c r="G8" i="1"/>
  <c r="F8" i="1"/>
  <c r="E8" i="1" s="1"/>
  <c r="Z7" i="1"/>
  <c r="V7" i="1"/>
  <c r="G7" i="1"/>
  <c r="F7" i="1"/>
  <c r="Z6" i="1"/>
  <c r="V6" i="1"/>
  <c r="G6" i="1"/>
  <c r="F6" i="1"/>
  <c r="E6" i="1" s="1"/>
  <c r="Z5" i="1"/>
  <c r="V5" i="1"/>
  <c r="G5" i="1"/>
  <c r="F5" i="1"/>
  <c r="Z4" i="1"/>
  <c r="V4" i="1"/>
  <c r="G4" i="1"/>
  <c r="F4" i="1"/>
  <c r="AJ3" i="1"/>
  <c r="S39" i="3" l="1"/>
  <c r="S41" i="3"/>
  <c r="S43" i="3"/>
  <c r="S36" i="3"/>
  <c r="S38" i="3"/>
  <c r="S34" i="3"/>
  <c r="S40" i="3"/>
  <c r="S42" i="3"/>
  <c r="S35" i="3"/>
  <c r="S37" i="3"/>
  <c r="H11" i="4"/>
  <c r="H7" i="4"/>
  <c r="H1" i="4" s="1"/>
  <c r="H10" i="4"/>
  <c r="R10" i="4" s="1"/>
  <c r="H15" i="4"/>
  <c r="Q15" i="4" s="1"/>
  <c r="S15" i="4" s="1"/>
  <c r="Y15" i="4" s="1"/>
  <c r="Z15" i="4" s="1"/>
  <c r="H5" i="4"/>
  <c r="R5" i="4" s="1"/>
  <c r="H9" i="4"/>
  <c r="R9" i="4" s="1"/>
  <c r="H2" i="4"/>
  <c r="Q5" i="4"/>
  <c r="S5" i="4" s="1"/>
  <c r="Y5" i="4" s="1"/>
  <c r="AA5" i="4" s="1"/>
  <c r="Q9" i="4"/>
  <c r="S9" i="4" s="1"/>
  <c r="Y9" i="4" s="1"/>
  <c r="Z9" i="4" s="1"/>
  <c r="R12" i="4"/>
  <c r="Q12" i="4"/>
  <c r="S12" i="4" s="1"/>
  <c r="Y12" i="4" s="1"/>
  <c r="Z12" i="4" s="1"/>
  <c r="Q8" i="4"/>
  <c r="S8" i="4" s="1"/>
  <c r="Y8" i="4" s="1"/>
  <c r="Z8" i="4" s="1"/>
  <c r="R8" i="4"/>
  <c r="R13" i="4"/>
  <c r="Q13" i="4"/>
  <c r="S13" i="4" s="1"/>
  <c r="Y13" i="4" s="1"/>
  <c r="Z13" i="4" s="1"/>
  <c r="Q7" i="4"/>
  <c r="S7" i="4" s="1"/>
  <c r="Y7" i="4" s="1"/>
  <c r="AA7" i="4" s="1"/>
  <c r="R15" i="4"/>
  <c r="Q4" i="4"/>
  <c r="S4" i="4" s="1"/>
  <c r="Y4" i="4" s="1"/>
  <c r="R4" i="4"/>
  <c r="Q6" i="4"/>
  <c r="S6" i="4" s="1"/>
  <c r="Y6" i="4" s="1"/>
  <c r="AA6" i="4" s="1"/>
  <c r="R6" i="4"/>
  <c r="Q11" i="4"/>
  <c r="S11" i="4" s="1"/>
  <c r="Y11" i="4" s="1"/>
  <c r="Z11" i="4" s="1"/>
  <c r="R11" i="4"/>
  <c r="R14" i="4"/>
  <c r="Q14" i="4"/>
  <c r="S14" i="4" s="1"/>
  <c r="Y14" i="4" s="1"/>
  <c r="Z14" i="4" s="1"/>
  <c r="E9" i="1"/>
  <c r="E10" i="1"/>
  <c r="E11" i="1"/>
  <c r="E12" i="1"/>
  <c r="E13" i="1"/>
  <c r="E14" i="1"/>
  <c r="E4" i="1"/>
  <c r="E5" i="1"/>
  <c r="E7" i="1"/>
  <c r="L1" i="1"/>
  <c r="J1" i="1"/>
  <c r="P1" i="1"/>
  <c r="O1" i="1"/>
  <c r="K1" i="1"/>
  <c r="AJ5" i="1"/>
  <c r="AL6" i="1" s="1"/>
  <c r="R7" i="4" l="1"/>
  <c r="Q10" i="4"/>
  <c r="S10" i="4" s="1"/>
  <c r="Y10" i="4" s="1"/>
  <c r="Z10" i="4" s="1"/>
  <c r="R1" i="4"/>
  <c r="R2" i="4" s="1"/>
  <c r="AK12" i="4"/>
  <c r="AA4" i="4"/>
  <c r="E2" i="1"/>
  <c r="AL4" i="1"/>
  <c r="AK4" i="4" l="1"/>
  <c r="H10" i="1"/>
  <c r="H12" i="1"/>
  <c r="H14" i="1"/>
  <c r="H2" i="1"/>
  <c r="H5" i="1"/>
  <c r="H7" i="1"/>
  <c r="H9" i="1"/>
  <c r="H11" i="1"/>
  <c r="H13" i="1"/>
  <c r="H15" i="1"/>
  <c r="H6" i="1"/>
  <c r="H8" i="1"/>
  <c r="AL4" i="4" l="1"/>
  <c r="AM10" i="4"/>
  <c r="AL9" i="4"/>
  <c r="AM9" i="4" s="1"/>
  <c r="Q8" i="1"/>
  <c r="S8" i="1" s="1"/>
  <c r="Y8" i="1" s="1"/>
  <c r="Z8" i="1" s="1"/>
  <c r="R8" i="1"/>
  <c r="Q15" i="1"/>
  <c r="S15" i="1" s="1"/>
  <c r="Y15" i="1" s="1"/>
  <c r="Z15" i="1" s="1"/>
  <c r="R15" i="1"/>
  <c r="Q11" i="1"/>
  <c r="S11" i="1" s="1"/>
  <c r="Y11" i="1" s="1"/>
  <c r="Z11" i="1" s="1"/>
  <c r="R11" i="1"/>
  <c r="Q7" i="1"/>
  <c r="S7" i="1" s="1"/>
  <c r="Y7" i="1" s="1"/>
  <c r="AA7" i="1" s="1"/>
  <c r="R7" i="1"/>
  <c r="R12" i="1"/>
  <c r="Q12" i="1"/>
  <c r="S12" i="1" s="1"/>
  <c r="Y12" i="1" s="1"/>
  <c r="Z12" i="1" s="1"/>
  <c r="R4" i="1"/>
  <c r="Q4" i="1"/>
  <c r="H1" i="1"/>
  <c r="Q6" i="1"/>
  <c r="S6" i="1" s="1"/>
  <c r="Y6" i="1" s="1"/>
  <c r="AA6" i="1" s="1"/>
  <c r="R6" i="1"/>
  <c r="R13" i="1"/>
  <c r="Q13" i="1"/>
  <c r="S13" i="1" s="1"/>
  <c r="Y13" i="1" s="1"/>
  <c r="Z13" i="1" s="1"/>
  <c r="R9" i="1"/>
  <c r="Q9" i="1"/>
  <c r="S9" i="1" s="1"/>
  <c r="Y9" i="1" s="1"/>
  <c r="Z9" i="1" s="1"/>
  <c r="Q5" i="1"/>
  <c r="S5" i="1" s="1"/>
  <c r="Y5" i="1" s="1"/>
  <c r="AA5" i="1" s="1"/>
  <c r="R5" i="1"/>
  <c r="R14" i="1"/>
  <c r="Q14" i="1"/>
  <c r="S14" i="1" s="1"/>
  <c r="Y14" i="1" s="1"/>
  <c r="Z14" i="1" s="1"/>
  <c r="Q10" i="1"/>
  <c r="S10" i="1" s="1"/>
  <c r="Y10" i="1" s="1"/>
  <c r="Z10" i="1" s="1"/>
  <c r="R10" i="1"/>
  <c r="S4" i="1" l="1"/>
  <c r="Y4" i="1" s="1"/>
  <c r="R1" i="1"/>
  <c r="R2" i="1" s="1"/>
  <c r="AJ4" i="1" s="1"/>
  <c r="AJ15" i="1"/>
  <c r="AJ7" i="1"/>
  <c r="AK4" i="1" l="1"/>
  <c r="AK9" i="1"/>
  <c r="AA4" i="1"/>
  <c r="AJ9" i="1"/>
  <c r="AL15" i="1"/>
  <c r="AJ10" i="1"/>
  <c r="AJ13" i="1"/>
  <c r="AJ12" i="1"/>
  <c r="AK10" i="1"/>
  <c r="AL10" i="1" s="1"/>
  <c r="AL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後藤謙一</author>
  </authors>
  <commentList>
    <comment ref="M3" authorId="0" shapeId="0" xr:uid="{8754E1F8-B186-40EF-8C96-5FB4CFA64E09}">
      <text>
        <r>
          <rPr>
            <b/>
            <sz val="12"/>
            <color indexed="81"/>
            <rFont val="MS P ゴシック"/>
            <family val="3"/>
            <charset val="128"/>
          </rPr>
          <t>楽天プレミアムカードの
「楽天市場コース」特典
＋１倍
通常ポイント</t>
        </r>
      </text>
    </comment>
    <comment ref="N3" authorId="0" shapeId="0" xr:uid="{E5E7E98D-FB4A-4D33-BEC0-3551D91C075D}">
      <text>
        <r>
          <rPr>
            <b/>
            <sz val="16"/>
            <color indexed="81"/>
            <rFont val="MS P ゴシック"/>
            <family val="3"/>
            <charset val="128"/>
          </rPr>
          <t>毎月1日：2倍</t>
        </r>
      </text>
    </comment>
    <comment ref="AC3" authorId="0" shapeId="0" xr:uid="{A669F8AF-5B22-4648-960D-2D1F3A5CA8FE}">
      <text>
        <r>
          <rPr>
            <b/>
            <sz val="12"/>
            <color indexed="81"/>
            <rFont val="MS P ゴシック"/>
            <family val="3"/>
            <charset val="128"/>
          </rPr>
          <t>報告したら○か×</t>
        </r>
      </text>
    </comment>
    <comment ref="AF3" authorId="0" shapeId="0" xr:uid="{53C1127D-FC64-40F7-A2E1-0A7D98F2BCC8}">
      <text>
        <r>
          <rPr>
            <b/>
            <sz val="14"/>
            <color indexed="81"/>
            <rFont val="MS P ゴシック"/>
            <family val="3"/>
            <charset val="128"/>
          </rPr>
          <t>補償申請ここから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後藤謙一</author>
  </authors>
  <commentList>
    <comment ref="M3" authorId="0" shapeId="0" xr:uid="{B2F71F05-A7DD-4F2B-AA11-D908E62F032F}">
      <text>
        <r>
          <rPr>
            <b/>
            <sz val="12"/>
            <color indexed="81"/>
            <rFont val="MS P ゴシック"/>
            <family val="3"/>
            <charset val="128"/>
          </rPr>
          <t>楽天プレミアムカードの
「楽天市場コース」特典
＋１倍
通常ポイント</t>
        </r>
      </text>
    </comment>
    <comment ref="N3" authorId="0" shapeId="0" xr:uid="{F98C7132-75AA-4B47-9468-B44581C4FD88}">
      <text>
        <r>
          <rPr>
            <b/>
            <sz val="16"/>
            <color indexed="81"/>
            <rFont val="MS P ゴシック"/>
            <family val="3"/>
            <charset val="128"/>
          </rPr>
          <t>毎月1日：2倍</t>
        </r>
      </text>
    </comment>
    <comment ref="AD3" authorId="0" shapeId="0" xr:uid="{91BC7F0E-3A1E-42C8-8DB8-681B7E84CF3A}">
      <text>
        <r>
          <rPr>
            <b/>
            <sz val="12"/>
            <color indexed="81"/>
            <rFont val="MS P ゴシック"/>
            <family val="3"/>
            <charset val="128"/>
          </rPr>
          <t>報告したら○か×</t>
        </r>
      </text>
    </comment>
    <comment ref="AG3" authorId="0" shapeId="0" xr:uid="{E18BDFE0-1258-4B30-9C80-F2469396CDB6}">
      <text>
        <r>
          <rPr>
            <b/>
            <sz val="14"/>
            <color indexed="81"/>
            <rFont val="MS P ゴシック"/>
            <family val="3"/>
            <charset val="128"/>
          </rPr>
          <t>補償申請ここから</t>
        </r>
      </text>
    </comment>
  </commentList>
</comments>
</file>

<file path=xl/sharedStrings.xml><?xml version="1.0" encoding="utf-8"?>
<sst xmlns="http://schemas.openxmlformats.org/spreadsheetml/2006/main" count="775" uniqueCount="516">
  <si>
    <t>楽天ポイントせどり</t>
    <rPh sb="0" eb="2">
      <t>ラクテン</t>
    </rPh>
    <phoneticPr fontId="3"/>
  </si>
  <si>
    <t>SPU</t>
    <phoneticPr fontId="3"/>
  </si>
  <si>
    <t>自動計算まとめ</t>
    <rPh sb="0" eb="2">
      <t>ジドウ</t>
    </rPh>
    <rPh sb="2" eb="4">
      <t>ケイサン</t>
    </rPh>
    <phoneticPr fontId="3"/>
  </si>
  <si>
    <t>ショップ</t>
    <phoneticPr fontId="3"/>
  </si>
  <si>
    <t>品物</t>
    <rPh sb="0" eb="2">
      <t>シナモノ</t>
    </rPh>
    <phoneticPr fontId="3"/>
  </si>
  <si>
    <t>元値</t>
  </si>
  <si>
    <t>個数</t>
  </si>
  <si>
    <t>マラソン</t>
    <phoneticPr fontId="3"/>
  </si>
  <si>
    <t>変倍</t>
    <rPh sb="0" eb="1">
      <t>ヘン</t>
    </rPh>
    <rPh sb="1" eb="2">
      <t>バイ</t>
    </rPh>
    <phoneticPr fontId="3"/>
  </si>
  <si>
    <t>マラソン再掲(参考)</t>
    <rPh sb="4" eb="6">
      <t>サイケイ</t>
    </rPh>
    <rPh sb="7" eb="9">
      <t>サンコウ</t>
    </rPh>
    <phoneticPr fontId="3"/>
  </si>
  <si>
    <t>原価</t>
  </si>
  <si>
    <t>売値</t>
  </si>
  <si>
    <t>販売日</t>
  </si>
  <si>
    <t>売値
（見込み）</t>
    <rPh sb="0" eb="2">
      <t>ウリネ</t>
    </rPh>
    <rPh sb="4" eb="6">
      <t>ミコ</t>
    </rPh>
    <phoneticPr fontId="3"/>
  </si>
  <si>
    <t>手数料
（見込み）</t>
    <rPh sb="5" eb="7">
      <t>ミコ</t>
    </rPh>
    <phoneticPr fontId="3"/>
  </si>
  <si>
    <t>送料
（見込み）</t>
    <rPh sb="4" eb="6">
      <t>ミコ</t>
    </rPh>
    <phoneticPr fontId="3"/>
  </si>
  <si>
    <t>仮定計算用</t>
    <rPh sb="4" eb="5">
      <t>ヨウ</t>
    </rPh>
    <phoneticPr fontId="3"/>
  </si>
  <si>
    <t>利益率</t>
    <rPh sb="0" eb="2">
      <t>リエキ</t>
    </rPh>
    <rPh sb="2" eb="3">
      <t>リツ</t>
    </rPh>
    <phoneticPr fontId="3"/>
  </si>
  <si>
    <t>備考</t>
  </si>
  <si>
    <t>仕入値</t>
  </si>
  <si>
    <t>収入</t>
  </si>
  <si>
    <t>支出</t>
  </si>
  <si>
    <t>JHB</t>
    <phoneticPr fontId="3"/>
  </si>
  <si>
    <t>air pods pro</t>
  </si>
  <si>
    <t>在庫</t>
    <rPh sb="0" eb="2">
      <t>ザイコ</t>
    </rPh>
    <phoneticPr fontId="3"/>
  </si>
  <si>
    <t>ポイントバック</t>
  </si>
  <si>
    <t>ハウズ</t>
    <phoneticPr fontId="3"/>
  </si>
  <si>
    <t>売上</t>
  </si>
  <si>
    <t>payoff</t>
    <phoneticPr fontId="3"/>
  </si>
  <si>
    <t>経費</t>
  </si>
  <si>
    <t>アプスター</t>
    <phoneticPr fontId="3"/>
  </si>
  <si>
    <t>スイッチライト</t>
    <phoneticPr fontId="3"/>
  </si>
  <si>
    <t>自己消費</t>
    <rPh sb="0" eb="4">
      <t>ジコショウヒ</t>
    </rPh>
    <phoneticPr fontId="3"/>
  </si>
  <si>
    <t>シュガーナッツ</t>
    <phoneticPr fontId="3"/>
  </si>
  <si>
    <t>自己消費</t>
    <rPh sb="0" eb="2">
      <t>ジコ</t>
    </rPh>
    <rPh sb="2" eb="4">
      <t>ショウヒ</t>
    </rPh>
    <phoneticPr fontId="3"/>
  </si>
  <si>
    <t>計算式チェック(0ならOK)</t>
    <rPh sb="0" eb="3">
      <t>ケイサンシキ</t>
    </rPh>
    <phoneticPr fontId="3"/>
  </si>
  <si>
    <t>かつお</t>
    <phoneticPr fontId="3"/>
  </si>
  <si>
    <t>収益計算(自己消費含む)</t>
    <rPh sb="5" eb="7">
      <t>ジコ</t>
    </rPh>
    <rPh sb="7" eb="9">
      <t>ショウヒ</t>
    </rPh>
    <rPh sb="9" eb="10">
      <t>フク</t>
    </rPh>
    <phoneticPr fontId="3"/>
  </si>
  <si>
    <t>うどん</t>
    <phoneticPr fontId="3"/>
  </si>
  <si>
    <t>収益計算(自己消費除く)</t>
    <rPh sb="5" eb="7">
      <t>ジコ</t>
    </rPh>
    <rPh sb="7" eb="9">
      <t>ショウヒ</t>
    </rPh>
    <rPh sb="9" eb="10">
      <t>ノゾ</t>
    </rPh>
    <phoneticPr fontId="3"/>
  </si>
  <si>
    <t>ちょこ</t>
    <phoneticPr fontId="3"/>
  </si>
  <si>
    <t>ホットアイマスク</t>
    <phoneticPr fontId="3"/>
  </si>
  <si>
    <t>トータル利益率(自己消費含む)</t>
    <rPh sb="4" eb="6">
      <t>リエキ</t>
    </rPh>
    <rPh sb="6" eb="7">
      <t>リツ</t>
    </rPh>
    <rPh sb="8" eb="12">
      <t>ジコショウヒ</t>
    </rPh>
    <rPh sb="12" eb="13">
      <t>フク</t>
    </rPh>
    <phoneticPr fontId="3"/>
  </si>
  <si>
    <t>あごだし納税</t>
    <rPh sb="4" eb="6">
      <t>ノウゼイ</t>
    </rPh>
    <phoneticPr fontId="3"/>
  </si>
  <si>
    <t>トータル利益率(自己消費除く)</t>
    <rPh sb="4" eb="6">
      <t>リエキ</t>
    </rPh>
    <rPh sb="6" eb="7">
      <t>リツ</t>
    </rPh>
    <rPh sb="8" eb="10">
      <t>ジコ</t>
    </rPh>
    <rPh sb="10" eb="12">
      <t>ショウヒ</t>
    </rPh>
    <rPh sb="12" eb="13">
      <t>ノゾ</t>
    </rPh>
    <phoneticPr fontId="3"/>
  </si>
  <si>
    <t>ふるさと納税</t>
    <rPh sb="4" eb="6">
      <t>ノウゼイ</t>
    </rPh>
    <phoneticPr fontId="3"/>
  </si>
  <si>
    <t>現時点利益仮定</t>
  </si>
  <si>
    <t>在庫利益見込み</t>
    <rPh sb="2" eb="4">
      <t>リエキ</t>
    </rPh>
    <rPh sb="4" eb="6">
      <t>ミコ</t>
    </rPh>
    <phoneticPr fontId="3"/>
  </si>
  <si>
    <t>0,5の日</t>
    <rPh sb="4" eb="5">
      <t>ヒ</t>
    </rPh>
    <phoneticPr fontId="3"/>
  </si>
  <si>
    <t>楽天ポイント</t>
    <rPh sb="0" eb="2">
      <t>ラクテン</t>
    </rPh>
    <phoneticPr fontId="3"/>
  </si>
  <si>
    <t>買ったら倍</t>
    <rPh sb="0" eb="1">
      <t>カ</t>
    </rPh>
    <rPh sb="4" eb="5">
      <t>バイ</t>
    </rPh>
    <phoneticPr fontId="3"/>
  </si>
  <si>
    <t>39ショップ</t>
    <phoneticPr fontId="3"/>
  </si>
  <si>
    <t>現金支出</t>
    <rPh sb="0" eb="2">
      <t>ゲンキン</t>
    </rPh>
    <rPh sb="2" eb="4">
      <t>シシュツ</t>
    </rPh>
    <phoneticPr fontId="3"/>
  </si>
  <si>
    <t>(30万まで)</t>
    <rPh sb="3" eb="4">
      <t>マン</t>
    </rPh>
    <phoneticPr fontId="3"/>
  </si>
  <si>
    <t>クーポン込</t>
    <rPh sb="4" eb="5">
      <t>コ</t>
    </rPh>
    <phoneticPr fontId="3"/>
  </si>
  <si>
    <t>ハピタス</t>
  </si>
  <si>
    <t>その他
（ラクマ等）</t>
    <rPh sb="2" eb="3">
      <t>タ</t>
    </rPh>
    <rPh sb="8" eb="9">
      <t>トウ</t>
    </rPh>
    <phoneticPr fontId="3"/>
  </si>
  <si>
    <t>(限度なし)</t>
    <rPh sb="1" eb="3">
      <t>ゲンド</t>
    </rPh>
    <phoneticPr fontId="3"/>
  </si>
  <si>
    <t>(20万まで)</t>
    <rPh sb="3" eb="4">
      <t>マン</t>
    </rPh>
    <phoneticPr fontId="3"/>
  </si>
  <si>
    <t>粗利益</t>
    <rPh sb="0" eb="1">
      <t>アラ</t>
    </rPh>
    <phoneticPr fontId="3"/>
  </si>
  <si>
    <t>マラソン用</t>
    <rPh sb="4" eb="5">
      <t>ヨウ</t>
    </rPh>
    <phoneticPr fontId="3"/>
  </si>
  <si>
    <t>計算シート（元）を　シートコピーして　月毎のシートとして使用すること　　</t>
  </si>
  <si>
    <t>本Ｅｘｃｅｌシート、ブックの利用に直接起因し、また関連して発生するトラブル、損害等について</t>
  </si>
  <si>
    <t>ＳＰＵは月毎に変わるため</t>
  </si>
  <si>
    <t>上限額は月毎で計算するため</t>
  </si>
  <si>
    <t>著作者は如何なる責任も負わず、賠償義務も一切負わない。</t>
  </si>
  <si>
    <t>記載内容、計算式の無謬性は保証されない。最新の内容であることも保証されない。</t>
  </si>
  <si>
    <t>小まめに上書き保存すること　　クラウドや外付けにリビジョンをコピーすること</t>
  </si>
  <si>
    <t>上記を承諾する限りに於いて、自由に利用、コピー、再配布してよいものとする。</t>
  </si>
  <si>
    <t>Excel や Windows は突然クラッシュする。　ＰＣは突然壊れる。　</t>
  </si>
  <si>
    <t>間違い指摘、改訂情報、改善要望等を拒むものではない。</t>
  </si>
  <si>
    <t>自分のデータを守るのは自分だけ。</t>
  </si>
  <si>
    <t>上限</t>
  </si>
  <si>
    <t>上限購入額</t>
  </si>
  <si>
    <t>ダイヤモンド会員</t>
  </si>
  <si>
    <t>支払方法</t>
    <rPh sb="0" eb="2">
      <t>シハラ</t>
    </rPh>
    <rPh sb="2" eb="4">
      <t>ホウホウ</t>
    </rPh>
    <phoneticPr fontId="16"/>
  </si>
  <si>
    <t>先エントリー</t>
  </si>
  <si>
    <t>勝ったら倍</t>
  </si>
  <si>
    <t>pt</t>
  </si>
  <si>
    <t>ＳＰＵ</t>
  </si>
  <si>
    <t>倍率</t>
  </si>
  <si>
    <t>上限ｐｔ</t>
  </si>
  <si>
    <t>購入上限</t>
  </si>
  <si>
    <t>達成状況</t>
    <rPh sb="0" eb="2">
      <t>タッセイ</t>
    </rPh>
    <rPh sb="2" eb="4">
      <t>ジョウキョウ</t>
    </rPh>
    <phoneticPr fontId="16"/>
  </si>
  <si>
    <t>カード</t>
    <phoneticPr fontId="16"/>
  </si>
  <si>
    <t>ポイントNG</t>
    <phoneticPr fontId="16"/>
  </si>
  <si>
    <t>ポイント</t>
    <phoneticPr fontId="16"/>
  </si>
  <si>
    <t>３９キャンペーン</t>
  </si>
  <si>
    <t>会員</t>
  </si>
  <si>
    <t>なし</t>
  </si>
  <si>
    <t>-</t>
  </si>
  <si>
    <t>○</t>
    <phoneticPr fontId="16"/>
  </si>
  <si>
    <t>ワンダフルデー</t>
  </si>
  <si>
    <t>モバイル</t>
  </si>
  <si>
    <t>○</t>
  </si>
  <si>
    <t>カード</t>
  </si>
  <si>
    <t>ノーマル</t>
  </si>
  <si>
    <t>×</t>
    <phoneticPr fontId="16"/>
  </si>
  <si>
    <t>後でもOK</t>
  </si>
  <si>
    <t>５と０</t>
  </si>
  <si>
    <t>ゴールド</t>
    <phoneticPr fontId="16"/>
  </si>
  <si>
    <t>カード変倍</t>
  </si>
  <si>
    <t>プレミアム</t>
  </si>
  <si>
    <t>変倍</t>
  </si>
  <si>
    <t>銀行＋カード</t>
  </si>
  <si>
    <t>保険＋カード</t>
  </si>
  <si>
    <t>でんき</t>
  </si>
  <si>
    <t>証券</t>
  </si>
  <si>
    <t>買い回り</t>
  </si>
  <si>
    <t>ポイント倍率</t>
  </si>
  <si>
    <t>特典pt</t>
  </si>
  <si>
    <t>アプリ</t>
  </si>
  <si>
    <t>TV</t>
  </si>
  <si>
    <t>Pasha</t>
  </si>
  <si>
    <t>ブックス</t>
  </si>
  <si>
    <t>Kobo</t>
  </si>
  <si>
    <t>ファッション</t>
  </si>
  <si>
    <t>ひかり</t>
  </si>
  <si>
    <t>トラベル</t>
  </si>
  <si>
    <t>ビューティ</t>
  </si>
  <si>
    <t>超えると</t>
  </si>
  <si>
    <t>SPU低下</t>
  </si>
  <si>
    <t>　ポイント払いすると</t>
  </si>
  <si>
    <t>限度額⇒</t>
    <rPh sb="0" eb="2">
      <t>ゲンド</t>
    </rPh>
    <rPh sb="2" eb="3">
      <t>ガク</t>
    </rPh>
    <phoneticPr fontId="3"/>
  </si>
  <si>
    <t>火曜
木曜</t>
  </si>
  <si>
    <t>(10万まで)</t>
    <rPh sb="3" eb="4">
      <t>マン</t>
    </rPh>
    <phoneticPr fontId="3"/>
  </si>
  <si>
    <t>ワンダフル</t>
    <phoneticPr fontId="3"/>
  </si>
  <si>
    <t>(5万まで)</t>
    <rPh sb="2" eb="3">
      <t>マン</t>
    </rPh>
    <phoneticPr fontId="3"/>
  </si>
  <si>
    <t>シュリンク報告</t>
    <rPh sb="5" eb="7">
      <t>ホウコク</t>
    </rPh>
    <phoneticPr fontId="16"/>
  </si>
  <si>
    <t>じゅびえ</t>
    <phoneticPr fontId="16"/>
  </si>
  <si>
    <t>raku-kei</t>
    <phoneticPr fontId="16"/>
  </si>
  <si>
    <t>購入履歴</t>
    <rPh sb="0" eb="2">
      <t>コウニュウ</t>
    </rPh>
    <rPh sb="2" eb="4">
      <t>リレキ</t>
    </rPh>
    <phoneticPr fontId="16"/>
  </si>
  <si>
    <t>ポイント確認</t>
    <rPh sb="4" eb="6">
      <t>カクニン</t>
    </rPh>
    <phoneticPr fontId="16"/>
  </si>
  <si>
    <t>○</t>
    <phoneticPr fontId="3"/>
  </si>
  <si>
    <t>50万超える</t>
    <rPh sb="3" eb="4">
      <t>コ</t>
    </rPh>
    <phoneticPr fontId="3"/>
  </si>
  <si>
    <t>50万以下</t>
    <rPh sb="2" eb="3">
      <t>マン</t>
    </rPh>
    <rPh sb="3" eb="5">
      <t>イカ</t>
    </rPh>
    <phoneticPr fontId="3"/>
  </si>
  <si>
    <t>仕入れ額</t>
    <rPh sb="0" eb="2">
      <t>シイ</t>
    </rPh>
    <rPh sb="3" eb="4">
      <t>ガク</t>
    </rPh>
    <phoneticPr fontId="3"/>
  </si>
  <si>
    <t>付与額</t>
    <rPh sb="0" eb="2">
      <t>フヨ</t>
    </rPh>
    <rPh sb="2" eb="3">
      <t>ガク</t>
    </rPh>
    <phoneticPr fontId="3"/>
  </si>
  <si>
    <t>ポイントNG</t>
  </si>
  <si>
    <t>カード50まで</t>
    <phoneticPr fontId="3"/>
  </si>
  <si>
    <t>ポイント50まで</t>
    <phoneticPr fontId="3"/>
  </si>
  <si>
    <t>カード50超</t>
    <rPh sb="5" eb="6">
      <t>コ</t>
    </rPh>
    <phoneticPr fontId="3"/>
  </si>
  <si>
    <t>ポイント50超</t>
    <rPh sb="6" eb="7">
      <t>チョウ</t>
    </rPh>
    <phoneticPr fontId="3"/>
  </si>
  <si>
    <t>到着日</t>
    <rPh sb="0" eb="3">
      <t>トウチャクビ</t>
    </rPh>
    <phoneticPr fontId="3"/>
  </si>
  <si>
    <t>在庫</t>
    <rPh sb="0" eb="2">
      <t>ザイコ</t>
    </rPh>
    <phoneticPr fontId="3"/>
  </si>
  <si>
    <t>測定の森 楽天市場店</t>
  </si>
  <si>
    <t>測定の森 楽天市場店</t>
    <phoneticPr fontId="3"/>
  </si>
  <si>
    <t>楽天ブックス</t>
  </si>
  <si>
    <t>カメラ・レンズ・家電のDigiMart</t>
  </si>
  <si>
    <t>＜郵便局受取対象店舗＞</t>
    <rPh sb="1" eb="4">
      <t>ユウビンキョク</t>
    </rPh>
    <rPh sb="4" eb="6">
      <t>ウケトリ</t>
    </rPh>
    <rPh sb="6" eb="8">
      <t>タイショウ</t>
    </rPh>
    <rPh sb="8" eb="10">
      <t>テンポ</t>
    </rPh>
    <phoneticPr fontId="3"/>
  </si>
  <si>
    <t>楽天ブックス</t>
    <rPh sb="0" eb="2">
      <t>ラクテン</t>
    </rPh>
    <phoneticPr fontId="3"/>
  </si>
  <si>
    <t>ギフト工房 愛来-内祝・引出物通販</t>
  </si>
  <si>
    <t>アカツキワールド広場</t>
  </si>
  <si>
    <t>あおねこ商店</t>
  </si>
  <si>
    <t>ｅplusアルファ</t>
  </si>
  <si>
    <t>カーブティックイフ</t>
  </si>
  <si>
    <t>シナモンスティック</t>
  </si>
  <si>
    <t>JESBASARO</t>
  </si>
  <si>
    <t>イースマイル333</t>
  </si>
  <si>
    <t>ファイン パーツ ジャパン</t>
  </si>
  <si>
    <t>GREEN_Shop</t>
  </si>
  <si>
    <t>IM-Trading楽天市場店</t>
  </si>
  <si>
    <t>バレエショップ　ジュモエル</t>
  </si>
  <si>
    <t>ジェットラグ楽天市場店</t>
  </si>
  <si>
    <t>Lafsオンラインストア</t>
  </si>
  <si>
    <t>ＫＩＮＧＣＵＳＴＯＭＩＺＥ</t>
  </si>
  <si>
    <t>ユウ・アイパーツ　楽天市場店</t>
  </si>
  <si>
    <t>オートウイング</t>
  </si>
  <si>
    <t>オーサムジャパン AWESOME</t>
  </si>
  <si>
    <t>ソムリエ＠ギフト</t>
  </si>
  <si>
    <t>ＢｅｌｌｙショップＡ＆Ｃ</t>
  </si>
  <si>
    <t>スマホ用品のベストセレクション</t>
  </si>
  <si>
    <t>calendar-world</t>
  </si>
  <si>
    <t>キャップ・ラガーズ</t>
  </si>
  <si>
    <t>CAROZE楽天市場店</t>
  </si>
  <si>
    <t>内祝いお返しギフトのプレ・ナコレ</t>
  </si>
  <si>
    <t>キューショップジャパン楽天市場店</t>
  </si>
  <si>
    <t>CYAN SHOP</t>
  </si>
  <si>
    <t>社交ダンスシューズルオニ</t>
  </si>
  <si>
    <t>カー用品直販店 D-BOX 楽天市場店</t>
  </si>
  <si>
    <t>インテリア雑貨 DECOBERRY</t>
  </si>
  <si>
    <t>EFFECT楽天市場店</t>
  </si>
  <si>
    <t>find楽天市場店</t>
  </si>
  <si>
    <t>フィッシングみちばた楽天市場店</t>
  </si>
  <si>
    <t>スノーウェア専門店フライトアート</t>
  </si>
  <si>
    <t>FUN＆FUNNY</t>
  </si>
  <si>
    <t>Sal．楽天市場店</t>
  </si>
  <si>
    <t>グリーンヒナタ楽天市場店</t>
  </si>
  <si>
    <t>HONMA</t>
  </si>
  <si>
    <t>ヒューガ ガラスコーティング</t>
  </si>
  <si>
    <t>HOMIDO JAPAN</t>
  </si>
  <si>
    <t>ING DIRECT　楽天市場店</t>
  </si>
  <si>
    <t>テディベア専門店　アイビールーム</t>
  </si>
  <si>
    <t>韓Love</t>
  </si>
  <si>
    <t>キートン・コンピュータ楽天市場店</t>
  </si>
  <si>
    <t>ギフトショップくんくん</t>
  </si>
  <si>
    <t>クロネコ書店</t>
  </si>
  <si>
    <t>メジャースポーツ</t>
  </si>
  <si>
    <t>メガLED</t>
  </si>
  <si>
    <t>めきしこ家</t>
  </si>
  <si>
    <t>カメラのミツバ</t>
  </si>
  <si>
    <t>光国家書店</t>
  </si>
  <si>
    <t>エムトラＣＡＲショップ</t>
  </si>
  <si>
    <t>マルチカラー</t>
  </si>
  <si>
    <t>武道ムサシ</t>
  </si>
  <si>
    <t>ギフトショップナコレ　楽天市場店</t>
  </si>
  <si>
    <t>nakajapan</t>
  </si>
  <si>
    <t>TOKO</t>
  </si>
  <si>
    <t>オフィスマーケット</t>
  </si>
  <si>
    <t>Ｏｎｅ　ｃａｓｅ</t>
  </si>
  <si>
    <t>ＰＡＬＭＹ</t>
  </si>
  <si>
    <t>パティエ</t>
  </si>
  <si>
    <t>Premium Style Store</t>
  </si>
  <si>
    <t>ピアニッシモ</t>
  </si>
  <si>
    <t>プロショップヤマノ楽天市場店</t>
  </si>
  <si>
    <t>Acv エーシーブイ</t>
  </si>
  <si>
    <t>良品deパーット！</t>
  </si>
  <si>
    <t>激安スマホケースの店　ＫＪ５</t>
  </si>
  <si>
    <t>クラフト工房　SANBI</t>
  </si>
  <si>
    <t>スマホケースの店　けーたい自慢2</t>
  </si>
  <si>
    <t>スマホケース専門店 KJ4</t>
  </si>
  <si>
    <t>オリジナル家電のシバデンライフ</t>
  </si>
  <si>
    <t>Ｓｈｉｎ’ｓ　楽天市場店</t>
  </si>
  <si>
    <t>筋膜リリースのプロショップ</t>
  </si>
  <si>
    <t>Driver’s PARTNER</t>
  </si>
  <si>
    <t>サンワード</t>
  </si>
  <si>
    <t>バレエショップ　スワローシー</t>
  </si>
  <si>
    <t>ＳＷＪ</t>
  </si>
  <si>
    <t>TK-JIANG</t>
  </si>
  <si>
    <t>日本テレフォンショッピング</t>
  </si>
  <si>
    <t>TRANCESS</t>
  </si>
  <si>
    <t>TechnicalSport PASSO</t>
  </si>
  <si>
    <t>おしゃれx健康x時短家電 UENO-mono</t>
  </si>
  <si>
    <t>UniAth（ユニアス）</t>
  </si>
  <si>
    <t>フロコン</t>
  </si>
  <si>
    <t>マジック・アワー</t>
  </si>
  <si>
    <t>ソフトテニスのラケットフィールド</t>
  </si>
  <si>
    <t>HEROFIT66</t>
  </si>
  <si>
    <t>ネットショップ　フォルモサ</t>
  </si>
  <si>
    <t>スポーツフィールド</t>
  </si>
  <si>
    <t>ぬいぐるみ キャラクター雑貨のSDK</t>
  </si>
  <si>
    <t>フォトアシスト　楽天市場店</t>
  </si>
  <si>
    <t>シェアスタイル LED HID の老舗</t>
  </si>
  <si>
    <t>リトル・アメリカ　楽天市場店</t>
  </si>
  <si>
    <t>ラゴデザイン【公式ショップ】</t>
  </si>
  <si>
    <t>大きいサイズのスポーツ服 モワビ</t>
  </si>
  <si>
    <t>ハッカ専門店ペパーミント商会</t>
  </si>
  <si>
    <t>メビウスストア</t>
  </si>
  <si>
    <t>ロボット掃除機　ILIFE公式ストア</t>
  </si>
  <si>
    <t>iRoom</t>
  </si>
  <si>
    <t>S4R 楽天市場店</t>
  </si>
  <si>
    <t>WIN CAR SHOP</t>
  </si>
  <si>
    <t>厚木ＰＸさんきち</t>
  </si>
  <si>
    <t>SPLASH JAPAN</t>
  </si>
  <si>
    <t>J.F.SHOP</t>
  </si>
  <si>
    <t>The VAPE shop Hookahs 楽天市場店</t>
  </si>
  <si>
    <t>小川商店 楽天市場店</t>
  </si>
  <si>
    <t>筋肉家</t>
  </si>
  <si>
    <t>ユニコーンショップ　楽天市場店</t>
  </si>
  <si>
    <t>アミリアスタイル</t>
  </si>
  <si>
    <t>大野スポーツ　楽天市場店</t>
  </si>
  <si>
    <t>雨具専門楽天市場店</t>
  </si>
  <si>
    <t>未来ING</t>
  </si>
  <si>
    <t>opass</t>
  </si>
  <si>
    <t>OHplus</t>
  </si>
  <si>
    <t>ｉｉｓｈｏｐ</t>
  </si>
  <si>
    <t>JUST-JAPAN（ジャストジャパン）</t>
  </si>
  <si>
    <t>Basic Signs</t>
  </si>
  <si>
    <t>フットボールトレジャー楽天市場店</t>
  </si>
  <si>
    <t>開運風水はなさかじいさん</t>
  </si>
  <si>
    <t>スリコム</t>
  </si>
  <si>
    <t>A-styleオンライン　楽天市場店</t>
  </si>
  <si>
    <t>快適王国</t>
  </si>
  <si>
    <t>テスラ 楽天市場店</t>
  </si>
  <si>
    <t>ギフトショップアトリアン</t>
  </si>
  <si>
    <t>飛騨高山おはなもあな</t>
  </si>
  <si>
    <t>超本人</t>
  </si>
  <si>
    <t>バイクハウス阿部　楽天市場店</t>
  </si>
  <si>
    <t>いいひ　楽天市場店</t>
  </si>
  <si>
    <t>akibainpulse</t>
  </si>
  <si>
    <t>Designers＆Laboshop</t>
  </si>
  <si>
    <t>アウトドアチェア【ポンコタン】</t>
  </si>
  <si>
    <t>コットンボール タイ雑貨KingPower</t>
  </si>
  <si>
    <t>SweetSweet Shop</t>
  </si>
  <si>
    <t>車高調 ダウンサス プロ取付店KTS</t>
  </si>
  <si>
    <t>QQ-SMART</t>
  </si>
  <si>
    <t>Ｓ-ＳＴＹＬＥ</t>
  </si>
  <si>
    <t>新明雑貨店</t>
  </si>
  <si>
    <t>LIT-SHOP 楽天市場店</t>
  </si>
  <si>
    <t>PROVENCE</t>
  </si>
  <si>
    <t>百番屋</t>
  </si>
  <si>
    <t>Dancing Rabbit</t>
  </si>
  <si>
    <t>Mozambique</t>
  </si>
  <si>
    <t>プレミアム美容家電 Areti.</t>
  </si>
  <si>
    <t>プリンタインクのジットストア</t>
  </si>
  <si>
    <t>防犯カメラのスターフォーカス</t>
  </si>
  <si>
    <t>ＴａｆｕＯｎ楽天市場店</t>
  </si>
  <si>
    <t>Mystic Ridge 楽天市場店</t>
  </si>
  <si>
    <t>アフロビート</t>
  </si>
  <si>
    <t>オールバイ</t>
  </si>
  <si>
    <t>スキーショップ　アミューズ</t>
  </si>
  <si>
    <t>GOOD TIME</t>
  </si>
  <si>
    <t>BLAU HANDELブラウハンデル</t>
  </si>
  <si>
    <t>アップルスポーツ　楽天市場店</t>
  </si>
  <si>
    <t>アトリエクック 楽天市場店</t>
  </si>
  <si>
    <t>記念屋 atelier Ryokuei</t>
  </si>
  <si>
    <t>Auto shop ユアーズ</t>
  </si>
  <si>
    <t>エクストリームリミット楽天市場店</t>
  </si>
  <si>
    <t>車種別カット済みカーフィルム屋</t>
  </si>
  <si>
    <t>通販パーク</t>
  </si>
  <si>
    <t>ＪＥＴスポーツ</t>
  </si>
  <si>
    <t>スタンダードカラー</t>
  </si>
  <si>
    <t>PRO SHOP SUNCABIN -サンキャビン-</t>
  </si>
  <si>
    <t>LMMC</t>
  </si>
  <si>
    <t>ともえや　楽天市場店</t>
  </si>
  <si>
    <t>F1と戦闘機の店BACKFIRE</t>
  </si>
  <si>
    <t>ギターショップ・バッジ</t>
  </si>
  <si>
    <t>ほねまる</t>
  </si>
  <si>
    <t>太田書店　楽天市場支店</t>
  </si>
  <si>
    <t>カークレイド</t>
  </si>
  <si>
    <t>cheero mart 楽天市場店</t>
  </si>
  <si>
    <t>キャラクターのシネマコレクション</t>
  </si>
  <si>
    <t>カラフルショップ</t>
  </si>
  <si>
    <t>天使の石DivineAngelPlace</t>
  </si>
  <si>
    <t>パーソナルＣＡＲパーツ楽天市場店</t>
  </si>
  <si>
    <t>ネットショップ　おとく屋</t>
  </si>
  <si>
    <t>競泳水着のd-style　楽天市場店</t>
  </si>
  <si>
    <t>地球雑貨 アース・ヴィレッジ</t>
  </si>
  <si>
    <t>株式会社SSサービス　楽天市場店</t>
  </si>
  <si>
    <t>京みやげ栄山堂</t>
  </si>
  <si>
    <t>こだわりアイデアギフト ENJOIN</t>
  </si>
  <si>
    <t>イーワンズ楽天市場店</t>
  </si>
  <si>
    <t>ｅ-たからもの</t>
  </si>
  <si>
    <t>釣具のフイッシュランド楽天市場店</t>
  </si>
  <si>
    <t>FOREST　STONE</t>
  </si>
  <si>
    <t>FITSIS</t>
  </si>
  <si>
    <t>ギフトギャラリー石橋</t>
  </si>
  <si>
    <t>ホームステイのおみやげ専門店</t>
  </si>
  <si>
    <t>gleen　楽天市場店</t>
  </si>
  <si>
    <t>GC　楽天市場店</t>
  </si>
  <si>
    <t>グリーンラボラトリー楽天市場店</t>
  </si>
  <si>
    <t>SHOPHIROHA</t>
  </si>
  <si>
    <t>イチマル楽天市場店</t>
  </si>
  <si>
    <t>今井書店</t>
  </si>
  <si>
    <t>IS-IR</t>
  </si>
  <si>
    <t>いっつここ</t>
  </si>
  <si>
    <t>WELLNESS Station</t>
  </si>
  <si>
    <t>風水大吉堂</t>
  </si>
  <si>
    <t>機械屋-ＳＯＧＡＢＥ</t>
  </si>
  <si>
    <t>野球用品　喜多スポーツ</t>
  </si>
  <si>
    <t>日本の職人セレクトショップ 紡氣</t>
  </si>
  <si>
    <t>Lucky365　天然石・パワーストーン</t>
  </si>
  <si>
    <t>白浜マリーナ</t>
  </si>
  <si>
    <t>松井オートサービス</t>
  </si>
  <si>
    <t>Mcos</t>
  </si>
  <si>
    <t>楽器のことならメリーネット</t>
  </si>
  <si>
    <t>NEXUS Japan ネクサスジャパン</t>
  </si>
  <si>
    <t>ミスターサプライ</t>
  </si>
  <si>
    <t>クライミング専門店　むぎろっく</t>
  </si>
  <si>
    <t>マイセン　楽天市場店</t>
  </si>
  <si>
    <t>名入れギフトのハッピープレゼント</t>
  </si>
  <si>
    <t>No Leaf Cigarette 楽天市場店</t>
  </si>
  <si>
    <t>天然石 パワーストーン cocoro堂</t>
  </si>
  <si>
    <t>OCULU.ギフト</t>
  </si>
  <si>
    <t>楽器はじめるならここ！！大谷楽器</t>
  </si>
  <si>
    <t>ＰＡＲＴＳ</t>
  </si>
  <si>
    <t>パワーストーンブレスレット夢工房</t>
  </si>
  <si>
    <t>BeeeZ-RH</t>
  </si>
  <si>
    <t>CurrentStyle カレントスタイル</t>
  </si>
  <si>
    <t>千里画房</t>
  </si>
  <si>
    <t>ゴルフのセレクトショップ SERENO</t>
  </si>
  <si>
    <t>島田谷燃料店</t>
  </si>
  <si>
    <t>フィットネスクラブ VISTAR</t>
  </si>
  <si>
    <t>So-netmoソネトモ</t>
  </si>
  <si>
    <t>ギフトとグルメの送・食・系</t>
  </si>
  <si>
    <t>スポーツガイドonline</t>
  </si>
  <si>
    <t>サングラス　プロショップ　トライ</t>
  </si>
  <si>
    <t>Stellas Better Fortune House</t>
  </si>
  <si>
    <t>スノーボードＳＴＯＭＰ</t>
  </si>
  <si>
    <t>ラケットプロショップ SUNFAST</t>
  </si>
  <si>
    <t>太陽スポーツ・Rampjack Trip店</t>
  </si>
  <si>
    <t>国産ゴルフクラブメーカー　東邦</t>
  </si>
  <si>
    <t>ＴｏｍＳａｗｙｅｒ</t>
  </si>
  <si>
    <t>スマホケースのTomSawyer</t>
  </si>
  <si>
    <t>鳥の巣箱</t>
  </si>
  <si>
    <t>フィジカルデザイン</t>
  </si>
  <si>
    <t>T o t t i</t>
  </si>
  <si>
    <t>しがらき陶庵</t>
  </si>
  <si>
    <t>つりぐの岡林 楽天市場店</t>
  </si>
  <si>
    <t>ユピス楽天市場店</t>
  </si>
  <si>
    <t>うりゅう　オンラインショップ</t>
  </si>
  <si>
    <t>VAPE POWER</t>
  </si>
  <si>
    <t>雑貨＆アートの通販店ベルコモン</t>
  </si>
  <si>
    <t>日本ビデオサービス楽天市場店</t>
  </si>
  <si>
    <t>アジア　台湾物産専門店　台湾小集</t>
  </si>
  <si>
    <t>スキー用品通販　WEBSPORTS</t>
  </si>
  <si>
    <t>金沢から金箔金紛工芸品材料の安江</t>
  </si>
  <si>
    <t>ヨネダさんちのギフト屋さん</t>
  </si>
  <si>
    <t>クラフトハウス</t>
  </si>
  <si>
    <t>ZOZOMU　楽天市場店</t>
  </si>
  <si>
    <t>バリューマックス</t>
  </si>
  <si>
    <t>しまもん屋</t>
  </si>
  <si>
    <t>カー用品ショップ　JAFIRST</t>
  </si>
  <si>
    <t>UNO</t>
  </si>
  <si>
    <t>防犯カメラのアストップケイヨー</t>
  </si>
  <si>
    <t>ファクトリーダイレクトJAPAN</t>
  </si>
  <si>
    <t>バレエ専門店 グランバレエ</t>
  </si>
  <si>
    <t>アメリカン雑貨ＲＵＮＡＷＡＹ</t>
  </si>
  <si>
    <t>工房 墨彩舎</t>
  </si>
  <si>
    <t>パークゴルフ専門パークハウス</t>
  </si>
  <si>
    <t>風遊楽書房</t>
  </si>
  <si>
    <t>ゴルフコンペ景品コンペパートナー</t>
  </si>
  <si>
    <t>Ｃａｆｅ ｄｅ Ｄｏｎｇｕｒｉ</t>
  </si>
  <si>
    <t>アッセンKTM株式会社</t>
  </si>
  <si>
    <t>ブルーマックス</t>
  </si>
  <si>
    <t>山の店</t>
  </si>
  <si>
    <t>低糖質・糖質制限の快適空間２２２</t>
  </si>
  <si>
    <t>音手箱</t>
  </si>
  <si>
    <t>オーシャン スポーツ</t>
  </si>
  <si>
    <t>Beautopia</t>
  </si>
  <si>
    <t>mocomoco town（モコモコタウン）</t>
  </si>
  <si>
    <t>株式会社　山川製作所</t>
  </si>
  <si>
    <t>レイルモータースポーツ</t>
  </si>
  <si>
    <t>fcFA スポーツ＆ホビー館</t>
  </si>
  <si>
    <t>mk-corporation</t>
  </si>
  <si>
    <t>サッカーショップ fcFA</t>
  </si>
  <si>
    <t>ダイビングショップダイブアワード</t>
  </si>
  <si>
    <t>松山整備用具センター楽天市場店</t>
  </si>
  <si>
    <t>WebShopびーだま　楽天市場店</t>
  </si>
  <si>
    <t>MY WAY SMART 楽天市場店</t>
  </si>
  <si>
    <t>逗子紡氣　楽天市場店</t>
  </si>
  <si>
    <t>べりはやっ！スポーツ楽天市場店</t>
  </si>
  <si>
    <t>べりはやっ！楽天市場店</t>
  </si>
  <si>
    <t>ミュージックオフィス</t>
  </si>
  <si>
    <t>郵便局受け取り</t>
    <rPh sb="0" eb="3">
      <t>ユウビンキョク</t>
    </rPh>
    <rPh sb="3" eb="4">
      <t>ウ</t>
    </rPh>
    <rPh sb="5" eb="6">
      <t>ト</t>
    </rPh>
    <phoneticPr fontId="3"/>
  </si>
  <si>
    <t>はこぽす</t>
    <phoneticPr fontId="3"/>
  </si>
  <si>
    <t>88モバイル</t>
    <phoneticPr fontId="16"/>
  </si>
  <si>
    <t>A-プライス</t>
    <phoneticPr fontId="16"/>
  </si>
  <si>
    <t>BOX楽天市場</t>
    <rPh sb="3" eb="7">
      <t>ラクテンイチバ</t>
    </rPh>
    <phoneticPr fontId="16"/>
  </si>
  <si>
    <t>Bサプライズ</t>
    <phoneticPr fontId="16"/>
  </si>
  <si>
    <t>Dandy</t>
    <phoneticPr fontId="16"/>
  </si>
  <si>
    <t>DigiMart</t>
    <phoneticPr fontId="16"/>
  </si>
  <si>
    <t>Digitalis land</t>
    <phoneticPr fontId="16"/>
  </si>
  <si>
    <t>Edion</t>
    <phoneticPr fontId="16"/>
  </si>
  <si>
    <t>e-zoa</t>
    <phoneticPr fontId="16"/>
  </si>
  <si>
    <t>GBFT</t>
    <phoneticPr fontId="16"/>
  </si>
  <si>
    <t>GIGA</t>
    <phoneticPr fontId="16"/>
  </si>
  <si>
    <t>GRAN</t>
    <phoneticPr fontId="16"/>
  </si>
  <si>
    <t>HOSHI</t>
    <phoneticPr fontId="16"/>
  </si>
  <si>
    <t>JHB</t>
    <phoneticPr fontId="16"/>
  </si>
  <si>
    <t>JOSHIN</t>
    <phoneticPr fontId="16"/>
  </si>
  <si>
    <t>MTG</t>
    <phoneticPr fontId="16"/>
  </si>
  <si>
    <t>NOJIMA</t>
    <phoneticPr fontId="16"/>
  </si>
  <si>
    <t>on HOME</t>
    <phoneticPr fontId="16"/>
  </si>
  <si>
    <t>Outlet</t>
    <phoneticPr fontId="16"/>
  </si>
  <si>
    <t>P&amp;G</t>
    <phoneticPr fontId="16"/>
  </si>
  <si>
    <t>Pay Off</t>
    <phoneticPr fontId="16"/>
  </si>
  <si>
    <t>PC FREAK</t>
    <phoneticPr fontId="16"/>
  </si>
  <si>
    <t>PCあきんど</t>
    <phoneticPr fontId="16"/>
  </si>
  <si>
    <t>plywood furniture</t>
    <phoneticPr fontId="16"/>
  </si>
  <si>
    <t>Premium</t>
    <phoneticPr fontId="16"/>
  </si>
  <si>
    <t>SHOWELL</t>
    <phoneticPr fontId="16"/>
  </si>
  <si>
    <t>SideField</t>
    <phoneticPr fontId="16"/>
  </si>
  <si>
    <t>T-CROWN</t>
    <phoneticPr fontId="16"/>
  </si>
  <si>
    <t>THINK RICH</t>
    <phoneticPr fontId="16"/>
  </si>
  <si>
    <t>TOJO</t>
    <phoneticPr fontId="16"/>
  </si>
  <si>
    <t>TSUMIKI</t>
    <phoneticPr fontId="16"/>
  </si>
  <si>
    <t>UAT</t>
    <phoneticPr fontId="16"/>
  </si>
  <si>
    <t>Victoria Golf</t>
    <phoneticPr fontId="16"/>
  </si>
  <si>
    <t>YAMADA</t>
    <phoneticPr fontId="16"/>
  </si>
  <si>
    <t>浅草マッハ</t>
    <rPh sb="0" eb="2">
      <t>アサクサ</t>
    </rPh>
    <phoneticPr fontId="16"/>
  </si>
  <si>
    <t>アットネクスト</t>
    <phoneticPr fontId="16"/>
  </si>
  <si>
    <t>アプスター</t>
    <phoneticPr fontId="16"/>
  </si>
  <si>
    <t>アプライド</t>
    <phoneticPr fontId="16"/>
  </si>
  <si>
    <t>アルペン</t>
    <phoneticPr fontId="16"/>
  </si>
  <si>
    <t>ウインクデジタル</t>
    <phoneticPr fontId="16"/>
  </si>
  <si>
    <t>エクセラー3号店</t>
    <rPh sb="6" eb="7">
      <t>ゴウ</t>
    </rPh>
    <rPh sb="7" eb="8">
      <t>テン</t>
    </rPh>
    <phoneticPr fontId="16"/>
  </si>
  <si>
    <t>エコスタ</t>
    <phoneticPr fontId="16"/>
  </si>
  <si>
    <t>おしゃれカフェ</t>
    <phoneticPr fontId="16"/>
  </si>
  <si>
    <t>お宝ギターズ</t>
    <rPh sb="1" eb="2">
      <t>タカラ</t>
    </rPh>
    <phoneticPr fontId="16"/>
  </si>
  <si>
    <t>お宝五番街</t>
    <rPh sb="1" eb="2">
      <t>タカラ</t>
    </rPh>
    <rPh sb="2" eb="5">
      <t>ゴバンガイ</t>
    </rPh>
    <phoneticPr fontId="16"/>
  </si>
  <si>
    <t>家電問屋</t>
    <rPh sb="0" eb="2">
      <t>カデン</t>
    </rPh>
    <rPh sb="2" eb="4">
      <t>トンヤ</t>
    </rPh>
    <phoneticPr fontId="16"/>
  </si>
  <si>
    <t>カメラ大林</t>
    <rPh sb="3" eb="4">
      <t>オオ</t>
    </rPh>
    <rPh sb="4" eb="5">
      <t>ハヤシ</t>
    </rPh>
    <phoneticPr fontId="16"/>
  </si>
  <si>
    <t>コジマ</t>
    <phoneticPr fontId="16"/>
  </si>
  <si>
    <t>コムロード</t>
    <phoneticPr fontId="16"/>
  </si>
  <si>
    <t>コンドローム</t>
    <phoneticPr fontId="16"/>
  </si>
  <si>
    <t>沙羅の木</t>
    <rPh sb="0" eb="2">
      <t>サラ</t>
    </rPh>
    <rPh sb="3" eb="4">
      <t>キ</t>
    </rPh>
    <phoneticPr fontId="16"/>
  </si>
  <si>
    <t>測定の森</t>
    <rPh sb="0" eb="2">
      <t>ソクテイ</t>
    </rPh>
    <rPh sb="3" eb="4">
      <t>モリ</t>
    </rPh>
    <phoneticPr fontId="16"/>
  </si>
  <si>
    <t>高山質店</t>
    <rPh sb="0" eb="2">
      <t>タカヤマ</t>
    </rPh>
    <rPh sb="2" eb="4">
      <t>シチテン</t>
    </rPh>
    <phoneticPr fontId="16"/>
  </si>
  <si>
    <t>ディーショップワン</t>
    <phoneticPr fontId="16"/>
  </si>
  <si>
    <t>ディーライズ</t>
    <phoneticPr fontId="16"/>
  </si>
  <si>
    <t>ディーライズ2号店</t>
    <rPh sb="7" eb="9">
      <t>ゴウテン</t>
    </rPh>
    <phoneticPr fontId="16"/>
  </si>
  <si>
    <t>電子問屋ワールドいち</t>
    <rPh sb="0" eb="4">
      <t>デンシトンヤ</t>
    </rPh>
    <phoneticPr fontId="16"/>
  </si>
  <si>
    <t>ニューライフ</t>
    <phoneticPr fontId="16"/>
  </si>
  <si>
    <t>ハウズ</t>
    <phoneticPr fontId="16"/>
  </si>
  <si>
    <t>パンダモバイル</t>
    <phoneticPr fontId="16"/>
  </si>
  <si>
    <t>販売一丁目</t>
    <rPh sb="0" eb="5">
      <t>ハンバイイッチョウメ</t>
    </rPh>
    <phoneticPr fontId="16"/>
  </si>
  <si>
    <t>ひかりTV</t>
    <phoneticPr fontId="16"/>
  </si>
  <si>
    <t>ビックカメラ</t>
    <phoneticPr fontId="16"/>
  </si>
  <si>
    <t>ファインブックプレミア</t>
    <phoneticPr fontId="16"/>
  </si>
  <si>
    <t>プレモア</t>
    <phoneticPr fontId="16"/>
  </si>
  <si>
    <t>ベストワン</t>
    <phoneticPr fontId="16"/>
  </si>
  <si>
    <t>モバイルステーション</t>
    <phoneticPr fontId="16"/>
  </si>
  <si>
    <t>モバイル販売</t>
    <rPh sb="4" eb="6">
      <t>ハンバイ</t>
    </rPh>
    <phoneticPr fontId="16"/>
  </si>
  <si>
    <t>モバックス</t>
    <phoneticPr fontId="16"/>
  </si>
  <si>
    <t>ヤーマン</t>
    <phoneticPr fontId="16"/>
  </si>
  <si>
    <t>らいぶSHOP</t>
    <phoneticPr fontId="16"/>
  </si>
  <si>
    <t>楽天24</t>
    <rPh sb="0" eb="2">
      <t>ラクテン</t>
    </rPh>
    <phoneticPr fontId="16"/>
  </si>
  <si>
    <t>楽天スーパーDEAL</t>
    <rPh sb="0" eb="2">
      <t>ラクテン</t>
    </rPh>
    <phoneticPr fontId="16"/>
  </si>
  <si>
    <t>楽天ブックス</t>
    <rPh sb="0" eb="2">
      <t>ラクテン</t>
    </rPh>
    <phoneticPr fontId="16"/>
  </si>
  <si>
    <t>リコメン堂</t>
    <rPh sb="4" eb="5">
      <t>ドウ</t>
    </rPh>
    <phoneticPr fontId="16"/>
  </si>
  <si>
    <t>リサイクル</t>
    <phoneticPr fontId="16"/>
  </si>
  <si>
    <t>SDSWAVE</t>
    <phoneticPr fontId="16"/>
  </si>
  <si>
    <t>World Free</t>
    <phoneticPr fontId="16"/>
  </si>
  <si>
    <t>購入先リスト</t>
    <rPh sb="0" eb="2">
      <t>コウニュウ</t>
    </rPh>
    <rPh sb="2" eb="3">
      <t>サキ</t>
    </rPh>
    <phoneticPr fontId="3"/>
  </si>
  <si>
    <t>郵便局受取</t>
    <rPh sb="0" eb="3">
      <t>ユウビンキョク</t>
    </rPh>
    <rPh sb="3" eb="5">
      <t>ウケトリ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</si>
</sst>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.0"/>
    <numFmt numFmtId="177" formatCode="_ * #,##0_ ;_ * \-#,##0_ ;_ * &quot;-&quot;??_ ;_ @_ "/>
    <numFmt numFmtId="178" formatCode="[$¥-411]#,##0_);[Red]\([$¥-411]#,##0\)"/>
    <numFmt numFmtId="179" formatCode="&quot;+ &quot;0%"/>
    <numFmt numFmtId="180" formatCode="_ * #,##0&quot; 万円&quot;"/>
    <numFmt numFmtId="181" formatCode="0&quot; 店舗&quot;"/>
    <numFmt numFmtId="182" formatCode="0&quot; 倍&quot;"/>
    <numFmt numFmtId="183" formatCode="0&quot; ％&quot;"/>
    <numFmt numFmtId="184" formatCode="yyyy/m"/>
    <numFmt numFmtId="185" formatCode="m/d"/>
    <numFmt numFmtId="186" formatCode="0.0"/>
  </numFmts>
  <fonts count="29">
    <font>
      <sz val="11"/>
      <color theme="1"/>
      <name val="Liberation Sans"/>
      <family val="2"/>
    </font>
    <font>
      <sz val="11"/>
      <color theme="1"/>
      <name val="游ゴシック"/>
      <family val="2"/>
      <charset val="128"/>
      <scheme val="minor"/>
    </font>
    <font>
      <sz val="16"/>
      <color theme="1"/>
      <name val="HGS創英角ｺﾞｼｯｸUB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theme="0"/>
      <name val="Meiryo UI"/>
      <family val="3"/>
      <charset val="128"/>
    </font>
    <font>
      <b/>
      <sz val="12"/>
      <color theme="0"/>
      <name val="Meiryo UI"/>
      <family val="3"/>
      <charset val="128"/>
    </font>
    <font>
      <b/>
      <sz val="11"/>
      <color rgb="FFC9211E"/>
      <name val="Meiryo UI"/>
      <family val="3"/>
      <charset val="128"/>
    </font>
    <font>
      <b/>
      <sz val="11"/>
      <color rgb="FFC00000"/>
      <name val="Meiryo UI"/>
      <family val="3"/>
      <charset val="128"/>
    </font>
    <font>
      <sz val="12"/>
      <color theme="1"/>
      <name val="Meiryo UI"/>
      <family val="3"/>
      <charset val="128"/>
    </font>
    <font>
      <sz val="12"/>
      <color theme="0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00B0F0"/>
      <name val="游ゴシック"/>
      <family val="3"/>
      <charset val="128"/>
      <scheme val="minor"/>
    </font>
    <font>
      <sz val="11"/>
      <color theme="0" tint="-0.34998626667073579"/>
      <name val="游ゴシック"/>
      <family val="3"/>
      <charset val="128"/>
      <scheme val="minor"/>
    </font>
    <font>
      <sz val="11"/>
      <color rgb="FFFF0000"/>
      <name val="Meiryo UI"/>
      <family val="3"/>
      <charset val="128"/>
    </font>
    <font>
      <b/>
      <sz val="12"/>
      <color indexed="81"/>
      <name val="MS P ゴシック"/>
      <family val="3"/>
      <charset val="128"/>
    </font>
    <font>
      <b/>
      <sz val="14"/>
      <color indexed="81"/>
      <name val="MS P ゴシック"/>
      <family val="3"/>
      <charset val="128"/>
    </font>
    <font>
      <b/>
      <sz val="16"/>
      <color indexed="81"/>
      <name val="MS P ゴシック"/>
      <family val="3"/>
      <charset val="128"/>
    </font>
    <font>
      <u/>
      <sz val="11"/>
      <color theme="10"/>
      <name val="Liberation Sans"/>
      <family val="2"/>
    </font>
    <font>
      <u/>
      <sz val="10"/>
      <color theme="10"/>
      <name val="UD Digi Kyokasho N-B"/>
      <family val="1"/>
      <charset val="128"/>
    </font>
    <font>
      <u/>
      <sz val="11"/>
      <color theme="10"/>
      <name val="UD Digi Kyokasho N-B"/>
      <family val="3"/>
      <charset val="128"/>
    </font>
    <font>
      <sz val="10"/>
      <color rgb="FF262626"/>
      <name val="Meiryo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002060"/>
        <bgColor rgb="FFFFFF00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rgb="FFFFFFD7"/>
      </patternFill>
    </fill>
    <fill>
      <patternFill patternType="solid">
        <fgColor rgb="FFFFFFD7"/>
        <bgColor rgb="FFFFFFD7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0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177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24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/>
    </xf>
    <xf numFmtId="0" fontId="4" fillId="0" borderId="5" xfId="0" applyFont="1" applyBorder="1">
      <alignment vertical="center"/>
    </xf>
    <xf numFmtId="3" fontId="4" fillId="0" borderId="6" xfId="0" applyNumberFormat="1" applyFont="1" applyBorder="1">
      <alignment vertical="center"/>
    </xf>
    <xf numFmtId="0" fontId="4" fillId="0" borderId="7" xfId="0" applyFont="1" applyBorder="1">
      <alignment vertical="center"/>
    </xf>
    <xf numFmtId="56" fontId="4" fillId="3" borderId="8" xfId="0" applyNumberFormat="1" applyFont="1" applyFill="1" applyBorder="1" applyAlignment="1">
      <alignment horizontal="center" vertical="center"/>
    </xf>
    <xf numFmtId="0" fontId="4" fillId="4" borderId="9" xfId="0" applyFont="1" applyFill="1" applyBorder="1">
      <alignment vertical="center"/>
    </xf>
    <xf numFmtId="3" fontId="4" fillId="4" borderId="9" xfId="0" applyNumberFormat="1" applyFont="1" applyFill="1" applyBorder="1">
      <alignment vertical="center"/>
    </xf>
    <xf numFmtId="176" fontId="5" fillId="5" borderId="9" xfId="0" applyNumberFormat="1" applyFont="1" applyFill="1" applyBorder="1">
      <alignment vertical="center"/>
    </xf>
    <xf numFmtId="176" fontId="4" fillId="4" borderId="9" xfId="0" applyNumberFormat="1" applyFont="1" applyFill="1" applyBorder="1">
      <alignment vertical="center"/>
    </xf>
    <xf numFmtId="3" fontId="5" fillId="6" borderId="9" xfId="0" applyNumberFormat="1" applyFont="1" applyFill="1" applyBorder="1">
      <alignment vertical="center"/>
    </xf>
    <xf numFmtId="56" fontId="4" fillId="4" borderId="9" xfId="0" applyNumberFormat="1" applyFont="1" applyFill="1" applyBorder="1">
      <alignment vertical="center"/>
    </xf>
    <xf numFmtId="3" fontId="5" fillId="7" borderId="9" xfId="0" applyNumberFormat="1" applyFont="1" applyFill="1" applyBorder="1">
      <alignment vertical="center"/>
    </xf>
    <xf numFmtId="3" fontId="4" fillId="3" borderId="9" xfId="0" applyNumberFormat="1" applyFont="1" applyFill="1" applyBorder="1">
      <alignment vertical="center"/>
    </xf>
    <xf numFmtId="4" fontId="5" fillId="6" borderId="10" xfId="0" applyNumberFormat="1" applyFont="1" applyFill="1" applyBorder="1" applyAlignment="1">
      <alignment horizontal="center" vertical="center"/>
    </xf>
    <xf numFmtId="3" fontId="4" fillId="3" borderId="11" xfId="0" applyNumberFormat="1" applyFont="1" applyFill="1" applyBorder="1" applyAlignment="1">
      <alignment horizontal="center" vertical="center"/>
    </xf>
    <xf numFmtId="3" fontId="4" fillId="0" borderId="7" xfId="0" applyNumberFormat="1" applyFont="1" applyBorder="1">
      <alignment vertical="center"/>
    </xf>
    <xf numFmtId="56" fontId="4" fillId="3" borderId="12" xfId="0" applyNumberFormat="1" applyFont="1" applyFill="1" applyBorder="1" applyAlignment="1">
      <alignment horizontal="center" vertical="center"/>
    </xf>
    <xf numFmtId="0" fontId="4" fillId="4" borderId="13" xfId="0" applyFont="1" applyFill="1" applyBorder="1">
      <alignment vertical="center"/>
    </xf>
    <xf numFmtId="3" fontId="4" fillId="4" borderId="13" xfId="0" applyNumberFormat="1" applyFont="1" applyFill="1" applyBorder="1">
      <alignment vertical="center"/>
    </xf>
    <xf numFmtId="176" fontId="5" fillId="5" borderId="13" xfId="0" applyNumberFormat="1" applyFont="1" applyFill="1" applyBorder="1">
      <alignment vertical="center"/>
    </xf>
    <xf numFmtId="176" fontId="4" fillId="4" borderId="13" xfId="0" applyNumberFormat="1" applyFont="1" applyFill="1" applyBorder="1">
      <alignment vertical="center"/>
    </xf>
    <xf numFmtId="3" fontId="5" fillId="6" borderId="13" xfId="0" applyNumberFormat="1" applyFont="1" applyFill="1" applyBorder="1">
      <alignment vertical="center"/>
    </xf>
    <xf numFmtId="56" fontId="4" fillId="4" borderId="13" xfId="0" applyNumberFormat="1" applyFont="1" applyFill="1" applyBorder="1">
      <alignment vertical="center"/>
    </xf>
    <xf numFmtId="3" fontId="5" fillId="7" borderId="13" xfId="0" applyNumberFormat="1" applyFont="1" applyFill="1" applyBorder="1">
      <alignment vertical="center"/>
    </xf>
    <xf numFmtId="3" fontId="4" fillId="3" borderId="13" xfId="0" applyNumberFormat="1" applyFont="1" applyFill="1" applyBorder="1">
      <alignment vertical="center"/>
    </xf>
    <xf numFmtId="3" fontId="9" fillId="6" borderId="6" xfId="0" applyNumberFormat="1" applyFont="1" applyFill="1" applyBorder="1">
      <alignment vertical="center"/>
    </xf>
    <xf numFmtId="4" fontId="5" fillId="6" borderId="6" xfId="0" applyNumberFormat="1" applyFont="1" applyFill="1" applyBorder="1" applyAlignment="1">
      <alignment horizontal="center" vertical="center"/>
    </xf>
    <xf numFmtId="3" fontId="4" fillId="3" borderId="14" xfId="0" applyNumberFormat="1" applyFont="1" applyFill="1" applyBorder="1" applyAlignment="1">
      <alignment horizontal="center" vertical="center"/>
    </xf>
    <xf numFmtId="0" fontId="4" fillId="0" borderId="15" xfId="0" applyFont="1" applyBorder="1">
      <alignment vertical="center"/>
    </xf>
    <xf numFmtId="3" fontId="4" fillId="0" borderId="16" xfId="0" applyNumberFormat="1" applyFont="1" applyBorder="1">
      <alignment vertical="center"/>
    </xf>
    <xf numFmtId="38" fontId="4" fillId="0" borderId="7" xfId="1" applyFont="1" applyBorder="1">
      <alignment vertical="center"/>
    </xf>
    <xf numFmtId="0" fontId="4" fillId="3" borderId="12" xfId="0" applyFont="1" applyFill="1" applyBorder="1" applyAlignment="1">
      <alignment horizontal="center" vertical="center"/>
    </xf>
    <xf numFmtId="3" fontId="4" fillId="0" borderId="18" xfId="0" applyNumberFormat="1" applyFont="1" applyBorder="1">
      <alignment vertical="center"/>
    </xf>
    <xf numFmtId="0" fontId="4" fillId="4" borderId="0" xfId="0" applyFont="1" applyFill="1">
      <alignment vertical="center"/>
    </xf>
    <xf numFmtId="0" fontId="4" fillId="3" borderId="0" xfId="0" applyFont="1" applyFill="1">
      <alignment vertical="center"/>
    </xf>
    <xf numFmtId="56" fontId="4" fillId="4" borderId="0" xfId="0" applyNumberFormat="1" applyFont="1" applyFill="1">
      <alignment vertical="center"/>
    </xf>
    <xf numFmtId="0" fontId="4" fillId="8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3" fontId="8" fillId="6" borderId="10" xfId="0" applyNumberFormat="1" applyFont="1" applyFill="1" applyBorder="1">
      <alignment vertical="center"/>
    </xf>
    <xf numFmtId="3" fontId="8" fillId="6" borderId="6" xfId="0" applyNumberFormat="1" applyFont="1" applyFill="1" applyBorder="1">
      <alignment vertical="center"/>
    </xf>
    <xf numFmtId="3" fontId="4" fillId="4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right" vertical="center"/>
    </xf>
    <xf numFmtId="3" fontId="8" fillId="6" borderId="17" xfId="0" applyNumberFormat="1" applyFont="1" applyFill="1" applyBorder="1">
      <alignment vertical="center"/>
    </xf>
    <xf numFmtId="0" fontId="10" fillId="0" borderId="15" xfId="0" applyFont="1" applyBorder="1">
      <alignment vertical="center"/>
    </xf>
    <xf numFmtId="3" fontId="10" fillId="0" borderId="16" xfId="0" applyNumberFormat="1" applyFont="1" applyBorder="1">
      <alignment vertical="center"/>
    </xf>
    <xf numFmtId="0" fontId="10" fillId="0" borderId="7" xfId="0" applyFont="1" applyBorder="1">
      <alignment vertical="center"/>
    </xf>
    <xf numFmtId="3" fontId="10" fillId="0" borderId="7" xfId="0" applyNumberFormat="1" applyFont="1" applyBorder="1">
      <alignment vertical="center"/>
    </xf>
    <xf numFmtId="0" fontId="11" fillId="0" borderId="7" xfId="0" applyFont="1" applyBorder="1">
      <alignment vertical="center"/>
    </xf>
    <xf numFmtId="2" fontId="11" fillId="0" borderId="7" xfId="0" applyNumberFormat="1" applyFont="1" applyBorder="1">
      <alignment vertical="center"/>
    </xf>
    <xf numFmtId="0" fontId="10" fillId="0" borderId="5" xfId="0" applyFont="1" applyBorder="1">
      <alignment vertical="center"/>
    </xf>
    <xf numFmtId="3" fontId="10" fillId="0" borderId="6" xfId="0" applyNumberFormat="1" applyFont="1" applyBorder="1">
      <alignment vertical="center"/>
    </xf>
    <xf numFmtId="0" fontId="10" fillId="0" borderId="6" xfId="0" applyFont="1" applyBorder="1">
      <alignment vertical="center"/>
    </xf>
    <xf numFmtId="0" fontId="12" fillId="0" borderId="0" xfId="0" applyFont="1">
      <alignment vertical="center"/>
    </xf>
    <xf numFmtId="3" fontId="12" fillId="0" borderId="0" xfId="0" applyNumberFormat="1" applyFont="1" applyAlignment="1">
      <alignment horizontal="center" vertical="center"/>
    </xf>
    <xf numFmtId="56" fontId="12" fillId="3" borderId="12" xfId="0" applyNumberFormat="1" applyFont="1" applyFill="1" applyBorder="1" applyAlignment="1">
      <alignment horizontal="center" vertical="center"/>
    </xf>
    <xf numFmtId="0" fontId="12" fillId="4" borderId="13" xfId="0" applyFont="1" applyFill="1" applyBorder="1">
      <alignment vertical="center"/>
    </xf>
    <xf numFmtId="3" fontId="12" fillId="4" borderId="13" xfId="0" applyNumberFormat="1" applyFont="1" applyFill="1" applyBorder="1">
      <alignment vertical="center"/>
    </xf>
    <xf numFmtId="176" fontId="13" fillId="5" borderId="13" xfId="0" applyNumberFormat="1" applyFont="1" applyFill="1" applyBorder="1">
      <alignment vertical="center"/>
    </xf>
    <xf numFmtId="176" fontId="12" fillId="4" borderId="13" xfId="0" applyNumberFormat="1" applyFont="1" applyFill="1" applyBorder="1">
      <alignment vertical="center"/>
    </xf>
    <xf numFmtId="3" fontId="13" fillId="6" borderId="13" xfId="0" applyNumberFormat="1" applyFont="1" applyFill="1" applyBorder="1">
      <alignment vertical="center"/>
    </xf>
    <xf numFmtId="56" fontId="12" fillId="4" borderId="13" xfId="0" applyNumberFormat="1" applyFont="1" applyFill="1" applyBorder="1">
      <alignment vertical="center"/>
    </xf>
    <xf numFmtId="3" fontId="13" fillId="7" borderId="13" xfId="0" applyNumberFormat="1" applyFont="1" applyFill="1" applyBorder="1">
      <alignment vertical="center"/>
    </xf>
    <xf numFmtId="4" fontId="13" fillId="6" borderId="6" xfId="0" applyNumberFormat="1" applyFont="1" applyFill="1" applyBorder="1" applyAlignment="1">
      <alignment horizontal="center" vertical="center"/>
    </xf>
    <xf numFmtId="3" fontId="12" fillId="3" borderId="14" xfId="0" applyNumberFormat="1" applyFont="1" applyFill="1" applyBorder="1" applyAlignment="1">
      <alignment horizontal="center" vertical="center"/>
    </xf>
    <xf numFmtId="3" fontId="12" fillId="3" borderId="13" xfId="0" applyNumberFormat="1" applyFont="1" applyFill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3" fontId="11" fillId="0" borderId="7" xfId="0" applyNumberFormat="1" applyFont="1" applyBorder="1">
      <alignment vertical="center"/>
    </xf>
    <xf numFmtId="3" fontId="4" fillId="9" borderId="0" xfId="0" applyNumberFormat="1" applyFont="1" applyFill="1">
      <alignment vertical="center"/>
    </xf>
    <xf numFmtId="0" fontId="5" fillId="10" borderId="0" xfId="0" applyFont="1" applyFill="1" applyAlignment="1">
      <alignment horizontal="center" vertical="center"/>
    </xf>
    <xf numFmtId="0" fontId="5" fillId="11" borderId="0" xfId="0" applyFont="1" applyFill="1" applyAlignment="1">
      <alignment horizontal="center" vertical="center"/>
    </xf>
    <xf numFmtId="0" fontId="4" fillId="11" borderId="0" xfId="0" applyFont="1" applyFill="1">
      <alignment vertical="center"/>
    </xf>
    <xf numFmtId="0" fontId="7" fillId="12" borderId="2" xfId="0" applyFont="1" applyFill="1" applyBorder="1" applyAlignment="1">
      <alignment horizontal="center" vertical="center"/>
    </xf>
    <xf numFmtId="3" fontId="4" fillId="12" borderId="9" xfId="0" applyNumberFormat="1" applyFont="1" applyFill="1" applyBorder="1">
      <alignment vertical="center"/>
    </xf>
    <xf numFmtId="3" fontId="4" fillId="12" borderId="13" xfId="0" applyNumberFormat="1" applyFont="1" applyFill="1" applyBorder="1">
      <alignment vertical="center"/>
    </xf>
    <xf numFmtId="3" fontId="12" fillId="12" borderId="13" xfId="0" applyNumberFormat="1" applyFont="1" applyFill="1" applyBorder="1">
      <alignment vertical="center"/>
    </xf>
    <xf numFmtId="0" fontId="4" fillId="12" borderId="0" xfId="0" applyFont="1" applyFill="1">
      <alignment vertical="center"/>
    </xf>
    <xf numFmtId="0" fontId="15" fillId="0" borderId="0" xfId="2" applyFont="1">
      <alignment vertical="center"/>
    </xf>
    <xf numFmtId="0" fontId="14" fillId="0" borderId="0" xfId="2">
      <alignment vertical="center"/>
    </xf>
    <xf numFmtId="0" fontId="14" fillId="0" borderId="0" xfId="2" applyAlignment="1">
      <alignment horizontal="center" vertical="center"/>
    </xf>
    <xf numFmtId="0" fontId="14" fillId="0" borderId="0" xfId="2" applyAlignment="1">
      <alignment horizontal="right" vertical="center"/>
    </xf>
    <xf numFmtId="177" fontId="0" fillId="0" borderId="0" xfId="3" applyFont="1" applyBorder="1">
      <alignment vertical="center"/>
    </xf>
    <xf numFmtId="178" fontId="14" fillId="0" borderId="0" xfId="2" applyNumberFormat="1">
      <alignment vertical="center"/>
    </xf>
    <xf numFmtId="0" fontId="17" fillId="0" borderId="21" xfId="2" applyFont="1" applyBorder="1">
      <alignment vertical="center"/>
    </xf>
    <xf numFmtId="178" fontId="17" fillId="0" borderId="22" xfId="2" applyNumberFormat="1" applyFont="1" applyBorder="1" applyAlignment="1">
      <alignment horizontal="left" vertical="center"/>
    </xf>
    <xf numFmtId="179" fontId="0" fillId="0" borderId="22" xfId="4" applyNumberFormat="1" applyFont="1" applyBorder="1" applyAlignment="1">
      <alignment horizontal="center" vertical="center"/>
    </xf>
    <xf numFmtId="177" fontId="18" fillId="0" borderId="23" xfId="3" applyFont="1" applyBorder="1" applyAlignment="1">
      <alignment horizontal="left" vertical="center"/>
    </xf>
    <xf numFmtId="0" fontId="14" fillId="0" borderId="24" xfId="2" applyBorder="1" applyAlignment="1">
      <alignment horizontal="left" vertical="center"/>
    </xf>
    <xf numFmtId="178" fontId="14" fillId="0" borderId="25" xfId="2" applyNumberFormat="1" applyBorder="1" applyAlignment="1">
      <alignment horizontal="right" vertical="center"/>
    </xf>
    <xf numFmtId="0" fontId="17" fillId="0" borderId="27" xfId="2" applyFont="1" applyBorder="1">
      <alignment vertical="center"/>
    </xf>
    <xf numFmtId="178" fontId="17" fillId="0" borderId="28" xfId="2" applyNumberFormat="1" applyFont="1" applyBorder="1">
      <alignment vertical="center"/>
    </xf>
    <xf numFmtId="179" fontId="0" fillId="0" borderId="28" xfId="4" applyNumberFormat="1" applyFont="1" applyBorder="1" applyAlignment="1">
      <alignment horizontal="center" vertical="center"/>
    </xf>
    <xf numFmtId="177" fontId="18" fillId="0" borderId="29" xfId="3" applyFont="1" applyBorder="1" applyAlignment="1">
      <alignment horizontal="left" vertical="center"/>
    </xf>
    <xf numFmtId="0" fontId="14" fillId="0" borderId="30" xfId="2" applyBorder="1" applyAlignment="1">
      <alignment horizontal="left" vertical="center"/>
    </xf>
    <xf numFmtId="178" fontId="14" fillId="0" borderId="31" xfId="2" applyNumberFormat="1" applyBorder="1" applyAlignment="1">
      <alignment horizontal="right" vertical="center"/>
    </xf>
    <xf numFmtId="0" fontId="14" fillId="0" borderId="27" xfId="2" applyBorder="1">
      <alignment vertical="center"/>
    </xf>
    <xf numFmtId="178" fontId="14" fillId="0" borderId="28" xfId="2" applyNumberFormat="1" applyBorder="1">
      <alignment vertical="center"/>
    </xf>
    <xf numFmtId="177" fontId="19" fillId="3" borderId="28" xfId="3" applyFont="1" applyFill="1" applyBorder="1">
      <alignment vertical="center"/>
    </xf>
    <xf numFmtId="178" fontId="19" fillId="3" borderId="28" xfId="2" applyNumberFormat="1" applyFont="1" applyFill="1" applyBorder="1">
      <alignment vertical="center"/>
    </xf>
    <xf numFmtId="180" fontId="19" fillId="3" borderId="31" xfId="3" applyNumberFormat="1" applyFont="1" applyFill="1" applyBorder="1">
      <alignment vertical="center"/>
    </xf>
    <xf numFmtId="180" fontId="19" fillId="3" borderId="31" xfId="3" applyNumberFormat="1" applyFont="1" applyFill="1" applyBorder="1" applyAlignment="1">
      <alignment horizontal="center" vertical="center"/>
    </xf>
    <xf numFmtId="38" fontId="19" fillId="3" borderId="31" xfId="5" applyFont="1" applyFill="1" applyBorder="1" applyAlignment="1">
      <alignment horizontal="center" vertical="center"/>
    </xf>
    <xf numFmtId="0" fontId="18" fillId="0" borderId="29" xfId="2" applyFont="1" applyBorder="1">
      <alignment vertical="center"/>
    </xf>
    <xf numFmtId="0" fontId="14" fillId="0" borderId="30" xfId="2" applyBorder="1">
      <alignment vertical="center"/>
    </xf>
    <xf numFmtId="0" fontId="14" fillId="0" borderId="31" xfId="2" applyBorder="1">
      <alignment vertical="center"/>
    </xf>
    <xf numFmtId="0" fontId="17" fillId="3" borderId="32" xfId="2" applyFont="1" applyFill="1" applyBorder="1">
      <alignment vertical="center"/>
    </xf>
    <xf numFmtId="0" fontId="17" fillId="0" borderId="28" xfId="2" applyFont="1" applyBorder="1">
      <alignment vertical="center"/>
    </xf>
    <xf numFmtId="0" fontId="17" fillId="0" borderId="28" xfId="2" applyFont="1" applyBorder="1" applyAlignment="1">
      <alignment horizontal="center" vertical="center"/>
    </xf>
    <xf numFmtId="178" fontId="17" fillId="0" borderId="31" xfId="2" applyNumberFormat="1" applyFont="1" applyBorder="1" applyAlignment="1">
      <alignment horizontal="center" vertical="center"/>
    </xf>
    <xf numFmtId="38" fontId="14" fillId="0" borderId="31" xfId="5" applyFont="1" applyFill="1" applyBorder="1" applyAlignment="1">
      <alignment horizontal="center" vertical="center"/>
    </xf>
    <xf numFmtId="178" fontId="14" fillId="0" borderId="28" xfId="2" applyNumberFormat="1" applyBorder="1" applyAlignment="1">
      <alignment horizontal="left" vertical="center"/>
    </xf>
    <xf numFmtId="0" fontId="17" fillId="3" borderId="33" xfId="2" applyFont="1" applyFill="1" applyBorder="1">
      <alignment vertical="center"/>
    </xf>
    <xf numFmtId="0" fontId="17" fillId="3" borderId="28" xfId="2" applyFont="1" applyFill="1" applyBorder="1">
      <alignment vertical="center"/>
    </xf>
    <xf numFmtId="0" fontId="17" fillId="3" borderId="28" xfId="2" applyFont="1" applyFill="1" applyBorder="1" applyAlignment="1">
      <alignment horizontal="center" vertical="center"/>
    </xf>
    <xf numFmtId="0" fontId="17" fillId="3" borderId="34" xfId="2" applyFont="1" applyFill="1" applyBorder="1">
      <alignment vertical="center"/>
    </xf>
    <xf numFmtId="38" fontId="14" fillId="0" borderId="31" xfId="5" applyFont="1" applyBorder="1" applyAlignment="1">
      <alignment horizontal="center" vertical="center"/>
    </xf>
    <xf numFmtId="0" fontId="17" fillId="3" borderId="27" xfId="2" applyFont="1" applyFill="1" applyBorder="1">
      <alignment vertical="center"/>
    </xf>
    <xf numFmtId="0" fontId="14" fillId="0" borderId="35" xfId="2" applyBorder="1">
      <alignment vertical="center"/>
    </xf>
    <xf numFmtId="178" fontId="14" fillId="0" borderId="36" xfId="2" applyNumberFormat="1" applyBorder="1">
      <alignment vertical="center"/>
    </xf>
    <xf numFmtId="179" fontId="0" fillId="0" borderId="36" xfId="4" applyNumberFormat="1" applyFont="1" applyBorder="1" applyAlignment="1">
      <alignment horizontal="center" vertical="center"/>
    </xf>
    <xf numFmtId="177" fontId="18" fillId="0" borderId="37" xfId="3" applyFont="1" applyBorder="1" applyAlignment="1">
      <alignment horizontal="left" vertical="center"/>
    </xf>
    <xf numFmtId="0" fontId="14" fillId="0" borderId="38" xfId="2" applyBorder="1" applyAlignment="1">
      <alignment horizontal="left" vertical="center"/>
    </xf>
    <xf numFmtId="178" fontId="14" fillId="0" borderId="39" xfId="2" applyNumberFormat="1" applyBorder="1" applyAlignment="1">
      <alignment horizontal="right" vertical="center"/>
    </xf>
    <xf numFmtId="0" fontId="14" fillId="0" borderId="40" xfId="2" applyBorder="1">
      <alignment vertical="center"/>
    </xf>
    <xf numFmtId="177" fontId="20" fillId="0" borderId="41" xfId="3" applyFont="1" applyBorder="1" applyAlignment="1">
      <alignment horizontal="left" vertical="center"/>
    </xf>
    <xf numFmtId="0" fontId="14" fillId="0" borderId="41" xfId="2" applyBorder="1" applyAlignment="1">
      <alignment horizontal="center" vertical="center"/>
    </xf>
    <xf numFmtId="177" fontId="0" fillId="0" borderId="42" xfId="3" applyFont="1" applyBorder="1" applyAlignment="1">
      <alignment horizontal="left" vertical="center"/>
    </xf>
    <xf numFmtId="0" fontId="14" fillId="0" borderId="43" xfId="2" applyBorder="1">
      <alignment vertical="center"/>
    </xf>
    <xf numFmtId="0" fontId="14" fillId="0" borderId="44" xfId="2" applyBorder="1" applyAlignment="1">
      <alignment horizontal="right" vertical="center"/>
    </xf>
    <xf numFmtId="181" fontId="14" fillId="0" borderId="34" xfId="2" applyNumberFormat="1" applyBorder="1" applyAlignment="1">
      <alignment horizontal="center" vertical="center"/>
    </xf>
    <xf numFmtId="0" fontId="20" fillId="0" borderId="45" xfId="2" applyFont="1" applyBorder="1" applyAlignment="1">
      <alignment horizontal="center" vertical="center"/>
    </xf>
    <xf numFmtId="0" fontId="14" fillId="0" borderId="45" xfId="2" applyBorder="1" applyAlignment="1">
      <alignment horizontal="center" vertical="center"/>
    </xf>
    <xf numFmtId="0" fontId="14" fillId="0" borderId="46" xfId="2" applyBorder="1">
      <alignment vertical="center"/>
    </xf>
    <xf numFmtId="0" fontId="14" fillId="0" borderId="47" xfId="2" applyBorder="1">
      <alignment vertical="center"/>
    </xf>
    <xf numFmtId="181" fontId="14" fillId="0" borderId="27" xfId="2" applyNumberFormat="1" applyBorder="1" applyAlignment="1">
      <alignment horizontal="center" vertical="center"/>
    </xf>
    <xf numFmtId="182" fontId="20" fillId="0" borderId="28" xfId="2" applyNumberFormat="1" applyFont="1" applyBorder="1" applyAlignment="1">
      <alignment horizontal="center" vertical="center"/>
    </xf>
    <xf numFmtId="0" fontId="14" fillId="0" borderId="29" xfId="2" applyBorder="1">
      <alignment vertical="center"/>
    </xf>
    <xf numFmtId="181" fontId="14" fillId="0" borderId="35" xfId="2" applyNumberFormat="1" applyBorder="1" applyAlignment="1">
      <alignment horizontal="center" vertical="center"/>
    </xf>
    <xf numFmtId="182" fontId="20" fillId="0" borderId="36" xfId="2" applyNumberFormat="1" applyFont="1" applyBorder="1" applyAlignment="1">
      <alignment horizontal="center" vertical="center"/>
    </xf>
    <xf numFmtId="0" fontId="14" fillId="0" borderId="37" xfId="2" applyBorder="1">
      <alignment vertical="center"/>
    </xf>
    <xf numFmtId="0" fontId="14" fillId="0" borderId="38" xfId="2" applyBorder="1">
      <alignment vertical="center"/>
    </xf>
    <xf numFmtId="180" fontId="0" fillId="3" borderId="0" xfId="3" applyNumberFormat="1" applyFont="1" applyFill="1" applyBorder="1" applyAlignment="1">
      <alignment horizontal="left" vertical="center" indent="1"/>
    </xf>
    <xf numFmtId="0" fontId="14" fillId="3" borderId="0" xfId="2" applyFill="1">
      <alignment vertical="center"/>
    </xf>
    <xf numFmtId="183" fontId="14" fillId="3" borderId="0" xfId="2" applyNumberFormat="1" applyFill="1" applyAlignment="1">
      <alignment horizontal="center" vertical="center"/>
    </xf>
    <xf numFmtId="0" fontId="17" fillId="0" borderId="0" xfId="2" applyFont="1">
      <alignment vertical="center"/>
    </xf>
    <xf numFmtId="183" fontId="17" fillId="0" borderId="0" xfId="2" applyNumberFormat="1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38" fontId="21" fillId="0" borderId="0" xfId="1" applyFont="1">
      <alignment vertical="center"/>
    </xf>
    <xf numFmtId="0" fontId="21" fillId="0" borderId="0" xfId="0" applyFont="1">
      <alignment vertical="center"/>
    </xf>
    <xf numFmtId="38" fontId="14" fillId="0" borderId="48" xfId="1" applyFont="1" applyBorder="1" applyAlignment="1">
      <alignment horizontal="center" vertical="center"/>
    </xf>
    <xf numFmtId="38" fontId="14" fillId="0" borderId="31" xfId="1" applyFont="1" applyBorder="1" applyAlignment="1">
      <alignment horizontal="right" vertical="center"/>
    </xf>
    <xf numFmtId="38" fontId="14" fillId="0" borderId="39" xfId="1" applyFont="1" applyBorder="1" applyAlignment="1">
      <alignment horizontal="right" vertical="center"/>
    </xf>
    <xf numFmtId="3" fontId="5" fillId="6" borderId="0" xfId="0" applyNumberFormat="1" applyFont="1" applyFill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  <xf numFmtId="0" fontId="26" fillId="13" borderId="49" xfId="6" applyFont="1" applyFill="1" applyBorder="1" applyAlignment="1">
      <alignment horizontal="center" vertical="center" wrapText="1"/>
    </xf>
    <xf numFmtId="0" fontId="27" fillId="13" borderId="49" xfId="6" applyFont="1" applyFill="1" applyBorder="1" applyAlignment="1">
      <alignment horizontal="center" vertical="center" wrapText="1"/>
    </xf>
    <xf numFmtId="184" fontId="4" fillId="0" borderId="0" xfId="0" applyNumberFormat="1" applyFont="1" applyAlignment="1">
      <alignment horizontal="center" vertical="center"/>
    </xf>
    <xf numFmtId="0" fontId="14" fillId="0" borderId="22" xfId="2" applyFont="1" applyBorder="1" applyAlignment="1">
      <alignment horizontal="center" vertical="center"/>
    </xf>
    <xf numFmtId="177" fontId="14" fillId="0" borderId="22" xfId="3" applyFont="1" applyBorder="1" applyAlignment="1">
      <alignment horizontal="center" vertical="center"/>
    </xf>
    <xf numFmtId="178" fontId="14" fillId="0" borderId="22" xfId="2" applyNumberFormat="1" applyFont="1" applyBorder="1" applyAlignment="1">
      <alignment horizontal="center" vertical="center"/>
    </xf>
    <xf numFmtId="178" fontId="14" fillId="0" borderId="25" xfId="2" applyNumberFormat="1" applyFont="1" applyBorder="1" applyAlignment="1">
      <alignment horizontal="center" vertical="center"/>
    </xf>
    <xf numFmtId="0" fontId="14" fillId="0" borderId="27" xfId="2" applyFont="1" applyBorder="1">
      <alignment vertical="center"/>
    </xf>
    <xf numFmtId="0" fontId="14" fillId="0" borderId="28" xfId="2" applyFont="1" applyBorder="1">
      <alignment vertical="center"/>
    </xf>
    <xf numFmtId="0" fontId="14" fillId="0" borderId="28" xfId="2" applyFont="1" applyBorder="1" applyAlignment="1">
      <alignment horizontal="center" vertical="center"/>
    </xf>
    <xf numFmtId="177" fontId="14" fillId="0" borderId="28" xfId="3" applyFont="1" applyBorder="1" applyAlignment="1">
      <alignment horizontal="center" vertical="center"/>
    </xf>
    <xf numFmtId="178" fontId="14" fillId="0" borderId="28" xfId="2" applyNumberFormat="1" applyFont="1" applyBorder="1">
      <alignment vertical="center"/>
    </xf>
    <xf numFmtId="178" fontId="14" fillId="0" borderId="31" xfId="2" applyNumberFormat="1" applyFont="1" applyBorder="1" applyAlignment="1">
      <alignment horizontal="center" vertical="center"/>
    </xf>
    <xf numFmtId="0" fontId="14" fillId="3" borderId="27" xfId="2" applyFont="1" applyFill="1" applyBorder="1">
      <alignment vertical="center"/>
    </xf>
    <xf numFmtId="0" fontId="14" fillId="3" borderId="28" xfId="2" applyFont="1" applyFill="1" applyBorder="1">
      <alignment vertical="center"/>
    </xf>
    <xf numFmtId="0" fontId="14" fillId="3" borderId="28" xfId="2" applyFont="1" applyFill="1" applyBorder="1" applyAlignment="1">
      <alignment horizontal="center" vertical="center"/>
    </xf>
    <xf numFmtId="177" fontId="14" fillId="0" borderId="28" xfId="3" applyFont="1" applyBorder="1">
      <alignment vertical="center"/>
    </xf>
    <xf numFmtId="180" fontId="14" fillId="0" borderId="31" xfId="3" applyNumberFormat="1" applyFont="1" applyBorder="1">
      <alignment vertical="center"/>
    </xf>
    <xf numFmtId="180" fontId="14" fillId="0" borderId="31" xfId="3" applyNumberFormat="1" applyFont="1" applyBorder="1" applyAlignment="1">
      <alignment horizontal="center" vertical="center"/>
    </xf>
    <xf numFmtId="0" fontId="14" fillId="10" borderId="27" xfId="2" applyFont="1" applyFill="1" applyBorder="1">
      <alignment vertical="center"/>
    </xf>
    <xf numFmtId="0" fontId="14" fillId="10" borderId="28" xfId="2" applyFont="1" applyFill="1" applyBorder="1">
      <alignment vertical="center"/>
    </xf>
    <xf numFmtId="0" fontId="14" fillId="10" borderId="28" xfId="2" applyFont="1" applyFill="1" applyBorder="1" applyAlignment="1">
      <alignment horizontal="center" vertical="center"/>
    </xf>
    <xf numFmtId="177" fontId="14" fillId="10" borderId="28" xfId="3" applyFont="1" applyFill="1" applyBorder="1">
      <alignment vertical="center"/>
    </xf>
    <xf numFmtId="178" fontId="14" fillId="10" borderId="28" xfId="2" applyNumberFormat="1" applyFont="1" applyFill="1" applyBorder="1">
      <alignment vertical="center"/>
    </xf>
    <xf numFmtId="180" fontId="14" fillId="10" borderId="31" xfId="3" applyNumberFormat="1" applyFont="1" applyFill="1" applyBorder="1">
      <alignment vertical="center"/>
    </xf>
    <xf numFmtId="38" fontId="14" fillId="10" borderId="31" xfId="5" applyFont="1" applyFill="1" applyBorder="1" applyAlignment="1">
      <alignment horizontal="center" vertical="center"/>
    </xf>
    <xf numFmtId="180" fontId="14" fillId="10" borderId="31" xfId="3" applyNumberFormat="1" applyFont="1" applyFill="1" applyBorder="1" applyAlignment="1">
      <alignment horizontal="center" vertical="center"/>
    </xf>
    <xf numFmtId="0" fontId="14" fillId="10" borderId="35" xfId="2" applyFont="1" applyFill="1" applyBorder="1">
      <alignment vertical="center"/>
    </xf>
    <xf numFmtId="0" fontId="14" fillId="10" borderId="36" xfId="2" applyFont="1" applyFill="1" applyBorder="1">
      <alignment vertical="center"/>
    </xf>
    <xf numFmtId="0" fontId="14" fillId="10" borderId="36" xfId="2" applyFont="1" applyFill="1" applyBorder="1" applyAlignment="1">
      <alignment horizontal="center" vertical="center"/>
    </xf>
    <xf numFmtId="177" fontId="14" fillId="10" borderId="36" xfId="3" applyFont="1" applyFill="1" applyBorder="1">
      <alignment vertical="center"/>
    </xf>
    <xf numFmtId="178" fontId="14" fillId="10" borderId="36" xfId="2" applyNumberFormat="1" applyFont="1" applyFill="1" applyBorder="1">
      <alignment vertical="center"/>
    </xf>
    <xf numFmtId="180" fontId="14" fillId="10" borderId="39" xfId="3" applyNumberFormat="1" applyFont="1" applyFill="1" applyBorder="1">
      <alignment vertical="center"/>
    </xf>
    <xf numFmtId="180" fontId="14" fillId="10" borderId="39" xfId="3" applyNumberFormat="1" applyFont="1" applyFill="1" applyBorder="1" applyAlignment="1">
      <alignment horizontal="center" vertical="center"/>
    </xf>
    <xf numFmtId="0" fontId="14" fillId="0" borderId="7" xfId="2" applyBorder="1" applyAlignment="1">
      <alignment horizontal="center" vertical="center"/>
    </xf>
    <xf numFmtId="178" fontId="14" fillId="0" borderId="23" xfId="2" applyNumberFormat="1" applyFont="1" applyBorder="1" applyAlignment="1">
      <alignment horizontal="center" vertical="center"/>
    </xf>
    <xf numFmtId="38" fontId="14" fillId="0" borderId="29" xfId="5" applyFont="1" applyBorder="1" applyAlignment="1">
      <alignment horizontal="center" vertical="center"/>
    </xf>
    <xf numFmtId="38" fontId="19" fillId="3" borderId="29" xfId="5" applyFont="1" applyFill="1" applyBorder="1" applyAlignment="1">
      <alignment horizontal="center" vertical="center"/>
    </xf>
    <xf numFmtId="38" fontId="14" fillId="0" borderId="29" xfId="5" applyFont="1" applyFill="1" applyBorder="1" applyAlignment="1">
      <alignment horizontal="center" vertical="center"/>
    </xf>
    <xf numFmtId="38" fontId="14" fillId="10" borderId="29" xfId="5" applyFont="1" applyFill="1" applyBorder="1" applyAlignment="1">
      <alignment horizontal="center" vertical="center"/>
    </xf>
    <xf numFmtId="38" fontId="14" fillId="10" borderId="37" xfId="5" applyFont="1" applyFill="1" applyBorder="1" applyAlignment="1">
      <alignment horizontal="center" vertical="center"/>
    </xf>
    <xf numFmtId="38" fontId="15" fillId="0" borderId="19" xfId="2" applyNumberFormat="1" applyFont="1" applyBorder="1" applyAlignment="1">
      <alignment horizontal="center" vertical="center"/>
    </xf>
    <xf numFmtId="38" fontId="15" fillId="0" borderId="44" xfId="2" applyNumberFormat="1" applyFont="1" applyBorder="1" applyAlignment="1">
      <alignment horizontal="center" vertical="center"/>
    </xf>
    <xf numFmtId="178" fontId="14" fillId="0" borderId="50" xfId="2" applyNumberFormat="1" applyFont="1" applyBorder="1" applyAlignment="1">
      <alignment horizontal="center" vertical="center"/>
    </xf>
    <xf numFmtId="38" fontId="14" fillId="0" borderId="51" xfId="5" applyFont="1" applyBorder="1" applyAlignment="1">
      <alignment horizontal="center" vertical="center"/>
    </xf>
    <xf numFmtId="38" fontId="19" fillId="3" borderId="51" xfId="5" applyFont="1" applyFill="1" applyBorder="1" applyAlignment="1">
      <alignment horizontal="center" vertical="center"/>
    </xf>
    <xf numFmtId="38" fontId="14" fillId="0" borderId="51" xfId="5" applyFont="1" applyFill="1" applyBorder="1" applyAlignment="1">
      <alignment horizontal="center" vertical="center"/>
    </xf>
    <xf numFmtId="38" fontId="14" fillId="10" borderId="51" xfId="5" applyFont="1" applyFill="1" applyBorder="1" applyAlignment="1">
      <alignment horizontal="center" vertical="center"/>
    </xf>
    <xf numFmtId="38" fontId="14" fillId="10" borderId="52" xfId="5" applyFont="1" applyFill="1" applyBorder="1" applyAlignment="1">
      <alignment horizontal="center" vertical="center"/>
    </xf>
    <xf numFmtId="38" fontId="15" fillId="0" borderId="12" xfId="2" applyNumberFormat="1" applyFont="1" applyBorder="1" applyAlignment="1">
      <alignment horizontal="center" vertical="center"/>
    </xf>
    <xf numFmtId="178" fontId="14" fillId="0" borderId="21" xfId="2" applyNumberFormat="1" applyFont="1" applyBorder="1" applyAlignment="1">
      <alignment horizontal="center" vertical="center"/>
    </xf>
    <xf numFmtId="38" fontId="14" fillId="0" borderId="27" xfId="5" applyFont="1" applyBorder="1" applyAlignment="1">
      <alignment horizontal="center" vertical="center"/>
    </xf>
    <xf numFmtId="38" fontId="19" fillId="3" borderId="27" xfId="5" applyFont="1" applyFill="1" applyBorder="1" applyAlignment="1">
      <alignment horizontal="center" vertical="center"/>
    </xf>
    <xf numFmtId="38" fontId="14" fillId="0" borderId="27" xfId="5" applyFont="1" applyFill="1" applyBorder="1" applyAlignment="1">
      <alignment horizontal="center" vertical="center"/>
    </xf>
    <xf numFmtId="38" fontId="14" fillId="10" borderId="27" xfId="5" applyFont="1" applyFill="1" applyBorder="1" applyAlignment="1">
      <alignment horizontal="center" vertical="center"/>
    </xf>
    <xf numFmtId="38" fontId="14" fillId="10" borderId="35" xfId="5" applyFont="1" applyFill="1" applyBorder="1" applyAlignment="1">
      <alignment horizontal="center" vertical="center"/>
    </xf>
    <xf numFmtId="38" fontId="15" fillId="0" borderId="40" xfId="2" applyNumberFormat="1" applyFont="1" applyBorder="1" applyAlignment="1">
      <alignment horizontal="center" vertical="center"/>
    </xf>
    <xf numFmtId="38" fontId="19" fillId="3" borderId="31" xfId="1" applyFont="1" applyFill="1" applyBorder="1" applyAlignment="1">
      <alignment horizontal="center" vertical="center"/>
    </xf>
    <xf numFmtId="38" fontId="14" fillId="10" borderId="31" xfId="1" applyFont="1" applyFill="1" applyBorder="1" applyAlignment="1">
      <alignment horizontal="center" vertical="center"/>
    </xf>
    <xf numFmtId="38" fontId="14" fillId="10" borderId="39" xfId="1" applyFont="1" applyFill="1" applyBorder="1" applyAlignment="1">
      <alignment horizontal="center" vertical="center"/>
    </xf>
    <xf numFmtId="38" fontId="21" fillId="0" borderId="0" xfId="1" applyFont="1" applyAlignment="1">
      <alignment horizontal="center" vertical="center"/>
    </xf>
    <xf numFmtId="178" fontId="14" fillId="0" borderId="28" xfId="2" applyNumberFormat="1" applyFont="1" applyBorder="1" applyAlignment="1">
      <alignment horizontal="center" vertical="center"/>
    </xf>
    <xf numFmtId="0" fontId="14" fillId="0" borderId="7" xfId="2" applyBorder="1">
      <alignment vertical="center"/>
    </xf>
    <xf numFmtId="38" fontId="14" fillId="0" borderId="7" xfId="1" applyFont="1" applyBorder="1" applyAlignment="1">
      <alignment horizontal="center" vertical="center"/>
    </xf>
    <xf numFmtId="178" fontId="14" fillId="0" borderId="28" xfId="2" applyNumberFormat="1" applyFont="1" applyBorder="1" applyAlignment="1">
      <alignment horizontal="right" vertical="center"/>
    </xf>
    <xf numFmtId="14" fontId="4" fillId="3" borderId="14" xfId="0" applyNumberFormat="1" applyFont="1" applyFill="1" applyBorder="1" applyAlignment="1">
      <alignment horizontal="center" vertical="center"/>
    </xf>
    <xf numFmtId="14" fontId="12" fillId="3" borderId="14" xfId="0" applyNumberFormat="1" applyFont="1" applyFill="1" applyBorder="1" applyAlignment="1">
      <alignment horizontal="center" vertical="center"/>
    </xf>
    <xf numFmtId="185" fontId="4" fillId="3" borderId="11" xfId="0" applyNumberFormat="1" applyFont="1" applyFill="1" applyBorder="1" applyAlignment="1">
      <alignment horizontal="center" vertical="center"/>
    </xf>
    <xf numFmtId="0" fontId="25" fillId="0" borderId="0" xfId="6" applyAlignment="1">
      <alignment horizontal="left" vertical="top" wrapText="1" indent="1"/>
    </xf>
    <xf numFmtId="0" fontId="14" fillId="0" borderId="0" xfId="2" applyAlignment="1">
      <alignment horizontal="left" vertical="center"/>
    </xf>
    <xf numFmtId="0" fontId="28" fillId="14" borderId="0" xfId="0" applyFont="1" applyFill="1" applyAlignment="1">
      <alignment horizontal="left" vertical="center" wrapText="1" indent="1"/>
    </xf>
    <xf numFmtId="0" fontId="14" fillId="0" borderId="7" xfId="2" applyBorder="1" applyAlignment="1">
      <alignment horizontal="center" vertical="center"/>
    </xf>
    <xf numFmtId="0" fontId="14" fillId="0" borderId="53" xfId="2" applyBorder="1" applyAlignment="1">
      <alignment horizontal="center" vertical="center"/>
    </xf>
    <xf numFmtId="0" fontId="14" fillId="0" borderId="54" xfId="2" applyBorder="1" applyAlignment="1">
      <alignment horizontal="center" vertical="center"/>
    </xf>
    <xf numFmtId="0" fontId="14" fillId="0" borderId="19" xfId="2" applyBorder="1" applyAlignment="1">
      <alignment horizontal="center" vertical="center"/>
    </xf>
    <xf numFmtId="0" fontId="14" fillId="0" borderId="12" xfId="2" applyBorder="1" applyAlignment="1">
      <alignment horizontal="center" vertical="center"/>
    </xf>
    <xf numFmtId="0" fontId="14" fillId="0" borderId="20" xfId="2" applyBorder="1" applyAlignment="1">
      <alignment horizontal="center" vertical="center"/>
    </xf>
    <xf numFmtId="0" fontId="14" fillId="0" borderId="26" xfId="2" applyFont="1" applyBorder="1" applyAlignment="1">
      <alignment horizontal="center" vertical="center"/>
    </xf>
    <xf numFmtId="0" fontId="14" fillId="0" borderId="24" xfId="2" applyFont="1" applyBorder="1" applyAlignment="1">
      <alignment horizontal="center" vertical="center"/>
    </xf>
    <xf numFmtId="186" fontId="5" fillId="2" borderId="0" xfId="0" applyNumberFormat="1" applyFont="1" applyFill="1" applyAlignment="1">
      <alignment horizontal="center" vertical="center"/>
    </xf>
  </cellXfs>
  <cellStyles count="7">
    <cellStyle name="パーセント 2" xfId="4" xr:uid="{10E43F50-A650-4E68-8607-BA5D2F8B157C}"/>
    <cellStyle name="ハイパーリンク" xfId="6" builtinId="8"/>
    <cellStyle name="桁区切り" xfId="1" builtinId="6"/>
    <cellStyle name="桁区切り [0.00] 2" xfId="3" xr:uid="{D04D9D91-1D5C-4D27-A286-2CECFD844AC8}"/>
    <cellStyle name="桁区切り 2" xfId="5" xr:uid="{25D003CD-64C4-47CC-8461-A0EC15D1481B}"/>
    <cellStyle name="標準" xfId="0" builtinId="0"/>
    <cellStyle name="標準 2" xfId="2" xr:uid="{8F4334DE-5D35-46B1-9DA1-7A13EE7ABD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76402</xdr:colOff>
          <xdr:row>16</xdr:row>
          <xdr:rowOff>42955</xdr:rowOff>
        </xdr:from>
        <xdr:to>
          <xdr:col>15</xdr:col>
          <xdr:colOff>649941</xdr:colOff>
          <xdr:row>32</xdr:row>
          <xdr:rowOff>135912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6F0FA546-913F-4A9B-806E-4909A1A9593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I$2:$AL$15" spid="_x0000_s108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987755" y="3572808"/>
              <a:ext cx="5571362" cy="3499545"/>
            </a:xfrm>
            <a:prstGeom prst="rect">
              <a:avLst/>
            </a:prstGeom>
            <a:solidFill>
              <a:schemeClr val="bg1"/>
            </a:solidFill>
          </xdr:spPr>
        </xdr:pic>
        <xdr:clientData/>
      </xdr:twoCellAnchor>
    </mc:Choice>
    <mc:Fallback/>
  </mc:AlternateContent>
  <xdr:twoCellAnchor>
    <xdr:from>
      <xdr:col>23</xdr:col>
      <xdr:colOff>396875</xdr:colOff>
      <xdr:row>0</xdr:row>
      <xdr:rowOff>95250</xdr:rowOff>
    </xdr:from>
    <xdr:to>
      <xdr:col>24</xdr:col>
      <xdr:colOff>762000</xdr:colOff>
      <xdr:row>1</xdr:row>
      <xdr:rowOff>158750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2849EDB-DAD8-4905-8AD1-7C4C154B072C}"/>
            </a:ext>
          </a:extLst>
        </xdr:cNvPr>
        <xdr:cNvSpPr txBox="1"/>
      </xdr:nvSpPr>
      <xdr:spPr>
        <a:xfrm>
          <a:off x="14284325" y="95250"/>
          <a:ext cx="1174750" cy="301625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Aharoni" panose="020B0604020202020204" pitchFamily="2" charset="-79"/>
              <a:cs typeface="Aharoni" panose="020B0604020202020204" pitchFamily="2" charset="-79"/>
            </a:rPr>
            <a:t>赤枠：手入力</a:t>
          </a:r>
        </a:p>
      </xdr:txBody>
    </xdr:sp>
    <xdr:clientData/>
  </xdr:twoCellAnchor>
  <xdr:twoCellAnchor>
    <xdr:from>
      <xdr:col>26</xdr:col>
      <xdr:colOff>476250</xdr:colOff>
      <xdr:row>0</xdr:row>
      <xdr:rowOff>79375</xdr:rowOff>
    </xdr:from>
    <xdr:to>
      <xdr:col>27</xdr:col>
      <xdr:colOff>746125</xdr:colOff>
      <xdr:row>1</xdr:row>
      <xdr:rowOff>158750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F46534E-5389-4A9C-8F0A-E8558FD171DD}"/>
            </a:ext>
          </a:extLst>
        </xdr:cNvPr>
        <xdr:cNvSpPr txBox="1"/>
      </xdr:nvSpPr>
      <xdr:spPr>
        <a:xfrm>
          <a:off x="16792575" y="79375"/>
          <a:ext cx="1327150" cy="317500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ja-JP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青枠：自動反映</a:t>
          </a:r>
          <a:endParaRPr kumimoji="1" lang="ja-JP" alt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25</xdr:col>
      <xdr:colOff>15875</xdr:colOff>
      <xdr:row>0</xdr:row>
      <xdr:rowOff>95251</xdr:rowOff>
    </xdr:from>
    <xdr:to>
      <xdr:col>26</xdr:col>
      <xdr:colOff>428625</xdr:colOff>
      <xdr:row>1</xdr:row>
      <xdr:rowOff>142875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5BAA6A4-2EF7-4A93-B840-099475B36CC9}"/>
            </a:ext>
          </a:extLst>
        </xdr:cNvPr>
        <xdr:cNvSpPr txBox="1"/>
      </xdr:nvSpPr>
      <xdr:spPr>
        <a:xfrm>
          <a:off x="15522575" y="95251"/>
          <a:ext cx="1222375" cy="28574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Aharoni" panose="020B0604020202020204" pitchFamily="2" charset="-79"/>
              <a:cs typeface="Aharoni" panose="020B0604020202020204" pitchFamily="2" charset="-79"/>
            </a:rPr>
            <a:t>黄枠：手入力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188461</xdr:colOff>
          <xdr:row>15</xdr:row>
          <xdr:rowOff>155014</xdr:rowOff>
        </xdr:from>
        <xdr:to>
          <xdr:col>15</xdr:col>
          <xdr:colOff>647902</xdr:colOff>
          <xdr:row>30</xdr:row>
          <xdr:rowOff>65367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5E116DD5-AFE2-464A-A3EE-A8D77F0D746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J$2:$AM$15" spid="_x0000_s412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245490" y="3483161"/>
              <a:ext cx="5457265" cy="3092824"/>
            </a:xfrm>
            <a:prstGeom prst="rect">
              <a:avLst/>
            </a:prstGeom>
            <a:solidFill>
              <a:schemeClr val="bg1"/>
            </a:solidFill>
          </xdr:spPr>
        </xdr:pic>
        <xdr:clientData/>
      </xdr:twoCellAnchor>
    </mc:Choice>
    <mc:Fallback/>
  </mc:AlternateContent>
  <xdr:twoCellAnchor>
    <xdr:from>
      <xdr:col>23</xdr:col>
      <xdr:colOff>396875</xdr:colOff>
      <xdr:row>0</xdr:row>
      <xdr:rowOff>95250</xdr:rowOff>
    </xdr:from>
    <xdr:to>
      <xdr:col>24</xdr:col>
      <xdr:colOff>762000</xdr:colOff>
      <xdr:row>1</xdr:row>
      <xdr:rowOff>158750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88FAA82-3CD8-490B-B068-B1E368CDAEFF}"/>
            </a:ext>
          </a:extLst>
        </xdr:cNvPr>
        <xdr:cNvSpPr txBox="1"/>
      </xdr:nvSpPr>
      <xdr:spPr>
        <a:xfrm>
          <a:off x="20504150" y="95250"/>
          <a:ext cx="1174750" cy="301625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Aharoni" panose="020B0604020202020204" pitchFamily="2" charset="-79"/>
              <a:cs typeface="Aharoni" panose="020B0604020202020204" pitchFamily="2" charset="-79"/>
            </a:rPr>
            <a:t>赤枠：手入力</a:t>
          </a:r>
        </a:p>
      </xdr:txBody>
    </xdr:sp>
    <xdr:clientData/>
  </xdr:twoCellAnchor>
  <xdr:twoCellAnchor>
    <xdr:from>
      <xdr:col>26</xdr:col>
      <xdr:colOff>476250</xdr:colOff>
      <xdr:row>0</xdr:row>
      <xdr:rowOff>79375</xdr:rowOff>
    </xdr:from>
    <xdr:to>
      <xdr:col>27</xdr:col>
      <xdr:colOff>746125</xdr:colOff>
      <xdr:row>1</xdr:row>
      <xdr:rowOff>158750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C73C448-DE99-425E-9869-B968872436B7}"/>
            </a:ext>
          </a:extLst>
        </xdr:cNvPr>
        <xdr:cNvSpPr txBox="1"/>
      </xdr:nvSpPr>
      <xdr:spPr>
        <a:xfrm>
          <a:off x="23012400" y="79375"/>
          <a:ext cx="1327150" cy="317500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ja-JP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青枠：自動反映</a:t>
          </a:r>
          <a:endParaRPr kumimoji="1" lang="ja-JP" alt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25</xdr:col>
      <xdr:colOff>15875</xdr:colOff>
      <xdr:row>0</xdr:row>
      <xdr:rowOff>95251</xdr:rowOff>
    </xdr:from>
    <xdr:to>
      <xdr:col>26</xdr:col>
      <xdr:colOff>428625</xdr:colOff>
      <xdr:row>1</xdr:row>
      <xdr:rowOff>142875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97780E6-0BD0-46F4-AC29-7CD4659630A1}"/>
            </a:ext>
          </a:extLst>
        </xdr:cNvPr>
        <xdr:cNvSpPr txBox="1"/>
      </xdr:nvSpPr>
      <xdr:spPr>
        <a:xfrm>
          <a:off x="21742400" y="95251"/>
          <a:ext cx="1222375" cy="28574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Aharoni" panose="020B0604020202020204" pitchFamily="2" charset="-79"/>
              <a:cs typeface="Aharoni" panose="020B0604020202020204" pitchFamily="2" charset="-79"/>
            </a:rPr>
            <a:t>黄枠：手入力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s://raku-kei.com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order.my.rakuten.co.jp/?l-id=pc_header_func_ph" TargetMode="External"/><Relationship Id="rId1" Type="http://schemas.openxmlformats.org/officeDocument/2006/relationships/hyperlink" Target="https://point.rakuten.co.jp/?l-id=enavi_top_info-personal_pointclub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docs.google.com/forms/d/1hfPhierDFnsN3OfBUFep2ASk5T3g91Yvn5JrIComCDc/viewform?edit_requested=true" TargetMode="External"/><Relationship Id="rId4" Type="http://schemas.openxmlformats.org/officeDocument/2006/relationships/hyperlink" Target="https://10bye.com/" TargetMode="External"/><Relationship Id="rId9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3" Type="http://schemas.openxmlformats.org/officeDocument/2006/relationships/hyperlink" Target="https://raku-kei.com/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s://order.my.rakuten.co.jp/?l-id=pc_header_func_ph" TargetMode="External"/><Relationship Id="rId1" Type="http://schemas.openxmlformats.org/officeDocument/2006/relationships/hyperlink" Target="https://point.rakuten.co.jp/?l-id=enavi_top_info-personal_pointclub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docs.google.com/forms/d/1hfPhierDFnsN3OfBUFep2ASk5T3g91Yvn5JrIComCDc/viewform?edit_requested=true" TargetMode="External"/><Relationship Id="rId4" Type="http://schemas.openxmlformats.org/officeDocument/2006/relationships/hyperlink" Target="https://10bye.com/" TargetMode="External"/><Relationship Id="rId9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96614-0034-467B-913B-AACB1BC8D48D}">
  <sheetPr>
    <tabColor rgb="FFFFFF00"/>
  </sheetPr>
  <dimension ref="A2:U43"/>
  <sheetViews>
    <sheetView showGridLines="0" zoomScale="85" zoomScaleNormal="85" workbookViewId="0">
      <selection activeCell="J36" sqref="J36"/>
    </sheetView>
  </sheetViews>
  <sheetFormatPr defaultColWidth="9" defaultRowHeight="18" customHeight="1"/>
  <cols>
    <col min="1" max="1" width="9" style="92"/>
    <col min="2" max="2" width="10.375" style="92" customWidth="1"/>
    <col min="3" max="3" width="14.25" style="92" customWidth="1"/>
    <col min="4" max="5" width="9" style="92"/>
    <col min="6" max="6" width="5.125" style="92" customWidth="1"/>
    <col min="7" max="7" width="11.5" style="92" customWidth="1"/>
    <col min="8" max="9" width="9" style="92"/>
    <col min="10" max="10" width="11.625" style="92" customWidth="1"/>
    <col min="11" max="11" width="9" style="92"/>
    <col min="12" max="12" width="9.125" style="92" bestFit="1" customWidth="1"/>
    <col min="13" max="13" width="8.875" style="92" customWidth="1"/>
    <col min="14" max="14" width="11.75" style="92" bestFit="1" customWidth="1"/>
    <col min="15" max="15" width="11.25" style="92" customWidth="1"/>
    <col min="16" max="16" width="11" style="93" bestFit="1" customWidth="1"/>
    <col min="17" max="17" width="13.125" style="93" bestFit="1" customWidth="1"/>
    <col min="18" max="18" width="11.875" style="93" hidden="1" customWidth="1"/>
    <col min="19" max="19" width="15.25" style="93" bestFit="1" customWidth="1"/>
    <col min="20" max="20" width="11.125" style="92" bestFit="1" customWidth="1"/>
    <col min="21" max="21" width="13.125" style="92" bestFit="1" customWidth="1"/>
    <col min="22" max="16384" width="9" style="92"/>
  </cols>
  <sheetData>
    <row r="2" spans="2:21" ht="18" customHeight="1">
      <c r="B2" s="91" t="s">
        <v>61</v>
      </c>
      <c r="J2" s="92" t="s">
        <v>62</v>
      </c>
    </row>
    <row r="3" spans="2:21" ht="18" customHeight="1">
      <c r="B3" s="92" t="s">
        <v>63</v>
      </c>
      <c r="D3" s="92" t="s">
        <v>64</v>
      </c>
      <c r="J3" s="92" t="s">
        <v>65</v>
      </c>
    </row>
    <row r="4" spans="2:21" ht="18" customHeight="1">
      <c r="J4" s="92" t="s">
        <v>66</v>
      </c>
    </row>
    <row r="5" spans="2:21" ht="18" customHeight="1">
      <c r="B5" s="91" t="s">
        <v>67</v>
      </c>
      <c r="J5" s="92" t="s">
        <v>68</v>
      </c>
    </row>
    <row r="6" spans="2:21" ht="18" customHeight="1">
      <c r="B6" s="92" t="s">
        <v>69</v>
      </c>
      <c r="J6" s="92" t="s">
        <v>70</v>
      </c>
    </row>
    <row r="7" spans="2:21" ht="18" customHeight="1">
      <c r="B7" s="92" t="s">
        <v>71</v>
      </c>
    </row>
    <row r="8" spans="2:21" ht="18" customHeight="1">
      <c r="Q8" s="240" t="s">
        <v>135</v>
      </c>
      <c r="R8" s="240"/>
      <c r="S8" s="240"/>
      <c r="T8" s="240" t="s">
        <v>134</v>
      </c>
      <c r="U8" s="240"/>
    </row>
    <row r="9" spans="2:21" ht="18" customHeight="1">
      <c r="E9" s="94" t="s">
        <v>72</v>
      </c>
      <c r="G9" s="94" t="s">
        <v>73</v>
      </c>
      <c r="J9" s="92" t="s">
        <v>74</v>
      </c>
      <c r="M9" s="95"/>
      <c r="N9" s="96"/>
      <c r="O9" s="96"/>
      <c r="Q9" s="243" t="s">
        <v>75</v>
      </c>
      <c r="R9" s="244"/>
      <c r="S9" s="245"/>
      <c r="T9" s="240" t="s">
        <v>75</v>
      </c>
      <c r="U9" s="240"/>
    </row>
    <row r="10" spans="2:21" ht="18" customHeight="1">
      <c r="B10" s="97" t="s">
        <v>76</v>
      </c>
      <c r="C10" s="98" t="s">
        <v>77</v>
      </c>
      <c r="D10" s="99">
        <v>0.01</v>
      </c>
      <c r="E10" s="100">
        <v>1000</v>
      </c>
      <c r="F10" s="101" t="s">
        <v>78</v>
      </c>
      <c r="G10" s="102">
        <f t="shared" ref="G10:G12" si="0">E10/D10</f>
        <v>100000</v>
      </c>
      <c r="J10" s="246" t="s">
        <v>79</v>
      </c>
      <c r="K10" s="247"/>
      <c r="L10" s="172" t="s">
        <v>80</v>
      </c>
      <c r="M10" s="173" t="s">
        <v>81</v>
      </c>
      <c r="N10" s="174" t="s">
        <v>82</v>
      </c>
      <c r="O10" s="175" t="s">
        <v>82</v>
      </c>
      <c r="P10" s="175" t="s">
        <v>83</v>
      </c>
      <c r="Q10" s="219" t="s">
        <v>84</v>
      </c>
      <c r="R10" s="212" t="s">
        <v>85</v>
      </c>
      <c r="S10" s="175" t="s">
        <v>86</v>
      </c>
      <c r="T10" s="204" t="s">
        <v>84</v>
      </c>
      <c r="U10" s="175" t="s">
        <v>86</v>
      </c>
    </row>
    <row r="11" spans="2:21" ht="18" customHeight="1">
      <c r="B11" s="103" t="s">
        <v>76</v>
      </c>
      <c r="C11" s="104" t="s">
        <v>87</v>
      </c>
      <c r="D11" s="105">
        <v>0.01</v>
      </c>
      <c r="E11" s="106">
        <v>3000</v>
      </c>
      <c r="F11" s="107" t="s">
        <v>78</v>
      </c>
      <c r="G11" s="108">
        <f t="shared" si="0"/>
        <v>300000</v>
      </c>
      <c r="J11" s="176" t="s">
        <v>88</v>
      </c>
      <c r="K11" s="177"/>
      <c r="L11" s="178">
        <v>1</v>
      </c>
      <c r="M11" s="179" t="s">
        <v>89</v>
      </c>
      <c r="N11" s="230" t="s">
        <v>89</v>
      </c>
      <c r="O11" s="181" t="s">
        <v>90</v>
      </c>
      <c r="P11" s="181" t="s">
        <v>91</v>
      </c>
      <c r="Q11" s="220">
        <f>IF($P11="○",$L11,"")</f>
        <v>1</v>
      </c>
      <c r="R11" s="213"/>
      <c r="S11" s="129">
        <f>IFERROR(IF($R11="×",$Q11-$Q11,$Q11),"")</f>
        <v>1</v>
      </c>
      <c r="T11" s="205">
        <f>IFERROR(IF($P11="○",$L11,"")-IF($N11&lt;=500000,$L11,$L11-$L11),"")</f>
        <v>1</v>
      </c>
      <c r="U11" s="129">
        <f>IFERROR(IF($R11="×",$T11-$T11,$T11),"")</f>
        <v>1</v>
      </c>
    </row>
    <row r="12" spans="2:21" ht="18" customHeight="1">
      <c r="B12" s="103" t="s">
        <v>76</v>
      </c>
      <c r="C12" s="104" t="s">
        <v>92</v>
      </c>
      <c r="D12" s="105">
        <v>0.02</v>
      </c>
      <c r="E12" s="106">
        <v>1000</v>
      </c>
      <c r="F12" s="107" t="s">
        <v>78</v>
      </c>
      <c r="G12" s="108">
        <f t="shared" si="0"/>
        <v>50000</v>
      </c>
      <c r="J12" s="182" t="s">
        <v>93</v>
      </c>
      <c r="K12" s="183"/>
      <c r="L12" s="184">
        <v>1</v>
      </c>
      <c r="M12" s="111">
        <v>5000</v>
      </c>
      <c r="N12" s="112">
        <v>500000</v>
      </c>
      <c r="O12" s="113">
        <f t="shared" ref="O12:O25" si="1">N12/10000</f>
        <v>50</v>
      </c>
      <c r="P12" s="114" t="s">
        <v>94</v>
      </c>
      <c r="Q12" s="221">
        <f t="shared" ref="Q12:Q29" si="2">IF($P12="○",$L12,"")</f>
        <v>1</v>
      </c>
      <c r="R12" s="214"/>
      <c r="S12" s="115">
        <f t="shared" ref="S12:S29" si="3">IFERROR(IF($R12="×",$Q12-$Q12,$Q12),"")</f>
        <v>1</v>
      </c>
      <c r="T12" s="206">
        <f t="shared" ref="T12:T29" si="4">IFERROR(IF($P12="○",$L12,"")-IF($N12&lt;=500000,$L12,$L12-$L12),"")</f>
        <v>0</v>
      </c>
      <c r="U12" s="115">
        <f t="shared" ref="U12:U29" si="5">IFERROR(IF($R12="×",$T12-$T12,$T12),"")</f>
        <v>0</v>
      </c>
    </row>
    <row r="13" spans="2:21" ht="18" customHeight="1">
      <c r="B13" s="109"/>
      <c r="C13" s="110"/>
      <c r="D13" s="105"/>
      <c r="E13" s="116"/>
      <c r="F13" s="117"/>
      <c r="G13" s="118"/>
      <c r="J13" s="119" t="s">
        <v>95</v>
      </c>
      <c r="K13" s="120" t="s">
        <v>96</v>
      </c>
      <c r="L13" s="121">
        <v>1</v>
      </c>
      <c r="M13" s="179">
        <v>5000</v>
      </c>
      <c r="N13" s="233">
        <v>500000</v>
      </c>
      <c r="O13" s="181" t="s">
        <v>90</v>
      </c>
      <c r="P13" s="122" t="s">
        <v>94</v>
      </c>
      <c r="Q13" s="222">
        <f t="shared" si="2"/>
        <v>1</v>
      </c>
      <c r="R13" s="215" t="s">
        <v>97</v>
      </c>
      <c r="S13" s="123">
        <f t="shared" si="3"/>
        <v>0</v>
      </c>
      <c r="T13" s="207">
        <f t="shared" si="4"/>
        <v>0</v>
      </c>
      <c r="U13" s="123">
        <f t="shared" si="5"/>
        <v>0</v>
      </c>
    </row>
    <row r="14" spans="2:21" ht="18" customHeight="1">
      <c r="B14" s="109" t="s">
        <v>98</v>
      </c>
      <c r="C14" s="124" t="s">
        <v>99</v>
      </c>
      <c r="D14" s="105">
        <v>0.02</v>
      </c>
      <c r="E14" s="106">
        <v>3000</v>
      </c>
      <c r="F14" s="107" t="s">
        <v>78</v>
      </c>
      <c r="G14" s="108">
        <f t="shared" ref="G14:G18" si="6">E14/D14</f>
        <v>150000</v>
      </c>
      <c r="J14" s="125"/>
      <c r="K14" s="126" t="s">
        <v>100</v>
      </c>
      <c r="L14" s="127">
        <v>3</v>
      </c>
      <c r="M14" s="111">
        <v>5000</v>
      </c>
      <c r="N14" s="112">
        <v>150000</v>
      </c>
      <c r="O14" s="113">
        <f t="shared" ref="O14" si="7">N14/10000</f>
        <v>15</v>
      </c>
      <c r="P14" s="114"/>
      <c r="Q14" s="221" t="str">
        <f t="shared" si="2"/>
        <v/>
      </c>
      <c r="R14" s="214" t="s">
        <v>97</v>
      </c>
      <c r="S14" s="115" t="str">
        <f t="shared" si="3"/>
        <v/>
      </c>
      <c r="T14" s="206" t="str">
        <f t="shared" si="4"/>
        <v/>
      </c>
      <c r="U14" s="115" t="str">
        <f t="shared" si="5"/>
        <v/>
      </c>
    </row>
    <row r="15" spans="2:21" ht="18" customHeight="1">
      <c r="B15" s="109" t="s">
        <v>98</v>
      </c>
      <c r="C15" s="110" t="s">
        <v>101</v>
      </c>
      <c r="D15" s="105">
        <v>0.08</v>
      </c>
      <c r="E15" s="106">
        <v>8000</v>
      </c>
      <c r="F15" s="107" t="s">
        <v>78</v>
      </c>
      <c r="G15" s="108">
        <f t="shared" si="6"/>
        <v>100000</v>
      </c>
      <c r="J15" s="128"/>
      <c r="K15" s="126" t="s">
        <v>102</v>
      </c>
      <c r="L15" s="127">
        <v>3</v>
      </c>
      <c r="M15" s="111">
        <v>15000</v>
      </c>
      <c r="N15" s="112">
        <v>500000</v>
      </c>
      <c r="O15" s="113">
        <f t="shared" si="1"/>
        <v>50</v>
      </c>
      <c r="P15" s="114" t="s">
        <v>91</v>
      </c>
      <c r="Q15" s="221">
        <f t="shared" si="2"/>
        <v>3</v>
      </c>
      <c r="R15" s="214" t="s">
        <v>97</v>
      </c>
      <c r="S15" s="115">
        <f t="shared" si="3"/>
        <v>0</v>
      </c>
      <c r="T15" s="206">
        <f t="shared" si="4"/>
        <v>0</v>
      </c>
      <c r="U15" s="115">
        <f t="shared" si="5"/>
        <v>0</v>
      </c>
    </row>
    <row r="16" spans="2:21" ht="18" customHeight="1">
      <c r="B16" s="109" t="s">
        <v>98</v>
      </c>
      <c r="C16" s="110" t="s">
        <v>103</v>
      </c>
      <c r="D16" s="105">
        <v>0.09</v>
      </c>
      <c r="E16" s="106">
        <v>30000</v>
      </c>
      <c r="F16" s="107" t="s">
        <v>78</v>
      </c>
      <c r="G16" s="108">
        <f t="shared" si="6"/>
        <v>333333.33333333337</v>
      </c>
      <c r="J16" s="103" t="s">
        <v>104</v>
      </c>
      <c r="K16" s="120"/>
      <c r="L16" s="121">
        <v>1</v>
      </c>
      <c r="M16" s="185">
        <v>15000</v>
      </c>
      <c r="N16" s="180">
        <v>1500000</v>
      </c>
      <c r="O16" s="186">
        <f t="shared" si="1"/>
        <v>150</v>
      </c>
      <c r="P16" s="181" t="s">
        <v>91</v>
      </c>
      <c r="Q16" s="220">
        <f t="shared" si="2"/>
        <v>1</v>
      </c>
      <c r="R16" s="213" t="s">
        <v>97</v>
      </c>
      <c r="S16" s="129">
        <f t="shared" si="3"/>
        <v>0</v>
      </c>
      <c r="T16" s="205">
        <f t="shared" si="4"/>
        <v>1</v>
      </c>
      <c r="U16" s="129">
        <f t="shared" si="5"/>
        <v>0</v>
      </c>
    </row>
    <row r="17" spans="1:21" ht="18" customHeight="1">
      <c r="B17" s="109" t="s">
        <v>98</v>
      </c>
      <c r="C17" s="110" t="s">
        <v>101</v>
      </c>
      <c r="D17" s="105"/>
      <c r="E17" s="106"/>
      <c r="F17" s="107" t="s">
        <v>78</v>
      </c>
      <c r="G17" s="108" t="e">
        <f t="shared" si="6"/>
        <v>#DIV/0!</v>
      </c>
      <c r="J17" s="130" t="s">
        <v>105</v>
      </c>
      <c r="K17" s="183"/>
      <c r="L17" s="127">
        <v>1</v>
      </c>
      <c r="M17" s="111">
        <v>5000</v>
      </c>
      <c r="N17" s="112">
        <v>500000</v>
      </c>
      <c r="O17" s="113">
        <f t="shared" si="1"/>
        <v>50</v>
      </c>
      <c r="P17" s="114" t="s">
        <v>94</v>
      </c>
      <c r="Q17" s="221">
        <f t="shared" si="2"/>
        <v>1</v>
      </c>
      <c r="R17" s="214" t="s">
        <v>97</v>
      </c>
      <c r="S17" s="115">
        <f t="shared" si="3"/>
        <v>0</v>
      </c>
      <c r="T17" s="206">
        <f t="shared" si="4"/>
        <v>0</v>
      </c>
      <c r="U17" s="115">
        <f t="shared" si="5"/>
        <v>0</v>
      </c>
    </row>
    <row r="18" spans="1:21" ht="18" customHeight="1">
      <c r="B18" s="131" t="s">
        <v>98</v>
      </c>
      <c r="C18" s="132" t="s">
        <v>103</v>
      </c>
      <c r="D18" s="133"/>
      <c r="E18" s="134"/>
      <c r="F18" s="135" t="s">
        <v>78</v>
      </c>
      <c r="G18" s="136" t="e">
        <f t="shared" si="6"/>
        <v>#DIV/0!</v>
      </c>
      <c r="J18" s="176" t="s">
        <v>106</v>
      </c>
      <c r="K18" s="177"/>
      <c r="L18" s="178">
        <v>0.5</v>
      </c>
      <c r="M18" s="185">
        <v>5000</v>
      </c>
      <c r="N18" s="180">
        <v>1000000</v>
      </c>
      <c r="O18" s="186">
        <f t="shared" si="1"/>
        <v>100</v>
      </c>
      <c r="P18" s="181" t="s">
        <v>91</v>
      </c>
      <c r="Q18" s="220">
        <f t="shared" si="2"/>
        <v>0.5</v>
      </c>
      <c r="R18" s="213"/>
      <c r="S18" s="129">
        <f t="shared" si="3"/>
        <v>0.5</v>
      </c>
      <c r="T18" s="205">
        <f t="shared" si="4"/>
        <v>0.5</v>
      </c>
      <c r="U18" s="129">
        <f t="shared" si="5"/>
        <v>0.5</v>
      </c>
    </row>
    <row r="19" spans="1:21" ht="18" customHeight="1">
      <c r="J19" s="182" t="s">
        <v>107</v>
      </c>
      <c r="K19" s="183"/>
      <c r="L19" s="184">
        <v>1</v>
      </c>
      <c r="M19" s="111">
        <v>5000</v>
      </c>
      <c r="N19" s="112">
        <v>500000</v>
      </c>
      <c r="O19" s="113">
        <f t="shared" si="1"/>
        <v>50</v>
      </c>
      <c r="P19" s="114" t="s">
        <v>94</v>
      </c>
      <c r="Q19" s="221">
        <f t="shared" si="2"/>
        <v>1</v>
      </c>
      <c r="R19" s="214"/>
      <c r="S19" s="115">
        <f t="shared" si="3"/>
        <v>1</v>
      </c>
      <c r="T19" s="206">
        <f t="shared" si="4"/>
        <v>0</v>
      </c>
      <c r="U19" s="115">
        <f t="shared" si="5"/>
        <v>0</v>
      </c>
    </row>
    <row r="20" spans="1:21" ht="18" customHeight="1">
      <c r="B20" s="137" t="s">
        <v>108</v>
      </c>
      <c r="C20" s="138" t="s">
        <v>109</v>
      </c>
      <c r="D20" s="139" t="s">
        <v>110</v>
      </c>
      <c r="E20" s="140">
        <v>10000</v>
      </c>
      <c r="F20" s="141" t="s">
        <v>78</v>
      </c>
      <c r="G20" s="142" t="s">
        <v>73</v>
      </c>
      <c r="J20" s="176" t="s">
        <v>111</v>
      </c>
      <c r="K20" s="177"/>
      <c r="L20" s="178">
        <v>0.5</v>
      </c>
      <c r="M20" s="185">
        <v>15000</v>
      </c>
      <c r="N20" s="180">
        <v>3000000</v>
      </c>
      <c r="O20" s="186">
        <f t="shared" si="1"/>
        <v>300</v>
      </c>
      <c r="P20" s="181" t="s">
        <v>91</v>
      </c>
      <c r="Q20" s="220">
        <f t="shared" si="2"/>
        <v>0.5</v>
      </c>
      <c r="R20" s="213"/>
      <c r="S20" s="129">
        <f t="shared" si="3"/>
        <v>0.5</v>
      </c>
      <c r="T20" s="205">
        <f t="shared" si="4"/>
        <v>0.5</v>
      </c>
      <c r="U20" s="129">
        <f t="shared" si="5"/>
        <v>0.5</v>
      </c>
    </row>
    <row r="21" spans="1:21" ht="18" customHeight="1">
      <c r="B21" s="143">
        <v>1</v>
      </c>
      <c r="C21" s="144" t="s">
        <v>90</v>
      </c>
      <c r="D21" s="145" t="s">
        <v>90</v>
      </c>
      <c r="E21" s="146"/>
      <c r="F21" s="147"/>
      <c r="G21" s="163" t="s">
        <v>90</v>
      </c>
      <c r="J21" s="176" t="s">
        <v>112</v>
      </c>
      <c r="K21" s="177"/>
      <c r="L21" s="178">
        <v>1</v>
      </c>
      <c r="M21" s="185">
        <v>15000</v>
      </c>
      <c r="N21" s="180">
        <v>1500000</v>
      </c>
      <c r="O21" s="186">
        <f t="shared" si="1"/>
        <v>150</v>
      </c>
      <c r="P21" s="187"/>
      <c r="Q21" s="220" t="str">
        <f t="shared" si="2"/>
        <v/>
      </c>
      <c r="R21" s="213"/>
      <c r="S21" s="129" t="str">
        <f t="shared" si="3"/>
        <v/>
      </c>
      <c r="T21" s="205" t="str">
        <f t="shared" si="4"/>
        <v/>
      </c>
      <c r="U21" s="129" t="str">
        <f t="shared" si="5"/>
        <v/>
      </c>
    </row>
    <row r="22" spans="1:21" ht="18" customHeight="1">
      <c r="A22" s="92">
        <v>1</v>
      </c>
      <c r="B22" s="148">
        <v>2</v>
      </c>
      <c r="C22" s="149">
        <f>B22</f>
        <v>2</v>
      </c>
      <c r="D22" s="105">
        <f t="shared" ref="D22:D30" si="8">(C22-1)/100</f>
        <v>0.01</v>
      </c>
      <c r="E22" s="150"/>
      <c r="F22" s="117"/>
      <c r="G22" s="164">
        <f>ROUNDDOWN(E$20/D22,0)</f>
        <v>1000000</v>
      </c>
      <c r="J22" s="176" t="s">
        <v>113</v>
      </c>
      <c r="K22" s="177"/>
      <c r="L22" s="178">
        <v>0.5</v>
      </c>
      <c r="M22" s="185">
        <v>5000</v>
      </c>
      <c r="N22" s="180">
        <v>1000000</v>
      </c>
      <c r="O22" s="186">
        <f t="shared" si="1"/>
        <v>100</v>
      </c>
      <c r="P22" s="181" t="s">
        <v>91</v>
      </c>
      <c r="Q22" s="220">
        <f t="shared" si="2"/>
        <v>0.5</v>
      </c>
      <c r="R22" s="213"/>
      <c r="S22" s="129">
        <f t="shared" si="3"/>
        <v>0.5</v>
      </c>
      <c r="T22" s="205">
        <f t="shared" si="4"/>
        <v>0.5</v>
      </c>
      <c r="U22" s="129">
        <f t="shared" si="5"/>
        <v>0.5</v>
      </c>
    </row>
    <row r="23" spans="1:21" ht="18" customHeight="1">
      <c r="A23" s="92">
        <v>2</v>
      </c>
      <c r="B23" s="148">
        <v>3</v>
      </c>
      <c r="C23" s="149">
        <f t="shared" ref="C23:C30" si="9">B23</f>
        <v>3</v>
      </c>
      <c r="D23" s="105">
        <f t="shared" si="8"/>
        <v>0.02</v>
      </c>
      <c r="E23" s="150"/>
      <c r="F23" s="117"/>
      <c r="G23" s="164">
        <f t="shared" ref="G23:G30" si="10">ROUNDDOWN(E$20/D23,0)</f>
        <v>500000</v>
      </c>
      <c r="J23" s="188" t="s">
        <v>114</v>
      </c>
      <c r="K23" s="189"/>
      <c r="L23" s="190">
        <v>0.5</v>
      </c>
      <c r="M23" s="191">
        <v>15000</v>
      </c>
      <c r="N23" s="192">
        <v>3000000</v>
      </c>
      <c r="O23" s="193">
        <f t="shared" si="1"/>
        <v>300</v>
      </c>
      <c r="P23" s="181" t="s">
        <v>91</v>
      </c>
      <c r="Q23" s="223">
        <f t="shared" si="2"/>
        <v>0.5</v>
      </c>
      <c r="R23" s="216"/>
      <c r="S23" s="194">
        <f t="shared" si="3"/>
        <v>0.5</v>
      </c>
      <c r="T23" s="208">
        <f t="shared" si="4"/>
        <v>0.5</v>
      </c>
      <c r="U23" s="194">
        <f t="shared" si="5"/>
        <v>0.5</v>
      </c>
    </row>
    <row r="24" spans="1:21" ht="18" customHeight="1">
      <c r="A24" s="92">
        <v>3</v>
      </c>
      <c r="B24" s="148">
        <v>4</v>
      </c>
      <c r="C24" s="149">
        <f t="shared" si="9"/>
        <v>4</v>
      </c>
      <c r="D24" s="105">
        <f t="shared" si="8"/>
        <v>0.03</v>
      </c>
      <c r="E24" s="150"/>
      <c r="F24" s="117"/>
      <c r="G24" s="164">
        <f t="shared" si="10"/>
        <v>333333</v>
      </c>
      <c r="J24" s="188" t="s">
        <v>115</v>
      </c>
      <c r="K24" s="189"/>
      <c r="L24" s="190">
        <v>0.5</v>
      </c>
      <c r="M24" s="191">
        <v>15000</v>
      </c>
      <c r="N24" s="192">
        <v>3000000</v>
      </c>
      <c r="O24" s="193">
        <f t="shared" si="1"/>
        <v>300</v>
      </c>
      <c r="P24" s="195"/>
      <c r="Q24" s="223" t="str">
        <f t="shared" si="2"/>
        <v/>
      </c>
      <c r="R24" s="216"/>
      <c r="S24" s="194" t="str">
        <f t="shared" si="3"/>
        <v/>
      </c>
      <c r="T24" s="208" t="str">
        <f t="shared" si="4"/>
        <v/>
      </c>
      <c r="U24" s="194" t="str">
        <f t="shared" si="5"/>
        <v/>
      </c>
    </row>
    <row r="25" spans="1:21" ht="18" customHeight="1">
      <c r="A25" s="92">
        <v>4</v>
      </c>
      <c r="B25" s="148">
        <v>5</v>
      </c>
      <c r="C25" s="149">
        <f t="shared" si="9"/>
        <v>5</v>
      </c>
      <c r="D25" s="105">
        <f t="shared" si="8"/>
        <v>0.04</v>
      </c>
      <c r="E25" s="150"/>
      <c r="F25" s="117"/>
      <c r="G25" s="164">
        <f t="shared" si="10"/>
        <v>250000</v>
      </c>
      <c r="J25" s="188" t="s">
        <v>116</v>
      </c>
      <c r="K25" s="189"/>
      <c r="L25" s="190">
        <v>0.5</v>
      </c>
      <c r="M25" s="191">
        <v>15000</v>
      </c>
      <c r="N25" s="192">
        <v>3000000</v>
      </c>
      <c r="O25" s="193">
        <f t="shared" si="1"/>
        <v>300</v>
      </c>
      <c r="P25" s="195"/>
      <c r="Q25" s="223" t="str">
        <f t="shared" si="2"/>
        <v/>
      </c>
      <c r="R25" s="216"/>
      <c r="S25" s="194" t="str">
        <f t="shared" si="3"/>
        <v/>
      </c>
      <c r="T25" s="208" t="str">
        <f t="shared" si="4"/>
        <v/>
      </c>
      <c r="U25" s="194" t="str">
        <f t="shared" si="5"/>
        <v/>
      </c>
    </row>
    <row r="26" spans="1:21" ht="18" customHeight="1">
      <c r="A26" s="92">
        <v>5</v>
      </c>
      <c r="B26" s="148">
        <v>6</v>
      </c>
      <c r="C26" s="149">
        <f t="shared" si="9"/>
        <v>6</v>
      </c>
      <c r="D26" s="105">
        <f t="shared" si="8"/>
        <v>0.05</v>
      </c>
      <c r="E26" s="150"/>
      <c r="F26" s="117"/>
      <c r="G26" s="164">
        <f t="shared" si="10"/>
        <v>200000</v>
      </c>
      <c r="J26" s="188"/>
      <c r="K26" s="189"/>
      <c r="L26" s="190"/>
      <c r="M26" s="191"/>
      <c r="N26" s="192"/>
      <c r="O26" s="193"/>
      <c r="P26" s="195"/>
      <c r="Q26" s="223" t="str">
        <f t="shared" si="2"/>
        <v/>
      </c>
      <c r="R26" s="216"/>
      <c r="S26" s="195" t="str">
        <f t="shared" si="3"/>
        <v/>
      </c>
      <c r="T26" s="208" t="str">
        <f t="shared" si="4"/>
        <v/>
      </c>
      <c r="U26" s="195" t="str">
        <f t="shared" si="5"/>
        <v/>
      </c>
    </row>
    <row r="27" spans="1:21" ht="18" customHeight="1">
      <c r="A27" s="92">
        <v>6</v>
      </c>
      <c r="B27" s="148">
        <v>7</v>
      </c>
      <c r="C27" s="149">
        <f t="shared" si="9"/>
        <v>7</v>
      </c>
      <c r="D27" s="105">
        <f t="shared" si="8"/>
        <v>0.06</v>
      </c>
      <c r="E27" s="150"/>
      <c r="F27" s="117"/>
      <c r="G27" s="164">
        <f t="shared" si="10"/>
        <v>166666</v>
      </c>
      <c r="J27" s="182" t="s">
        <v>117</v>
      </c>
      <c r="K27" s="183"/>
      <c r="L27" s="184">
        <v>1</v>
      </c>
      <c r="M27" s="111">
        <v>5000</v>
      </c>
      <c r="N27" s="112">
        <v>500000</v>
      </c>
      <c r="O27" s="113">
        <f t="shared" ref="O27:O29" si="11">N27/10000</f>
        <v>50</v>
      </c>
      <c r="P27" s="114"/>
      <c r="Q27" s="221" t="str">
        <f t="shared" si="2"/>
        <v/>
      </c>
      <c r="R27" s="214"/>
      <c r="S27" s="226" t="str">
        <f t="shared" si="3"/>
        <v/>
      </c>
      <c r="T27" s="206" t="str">
        <f t="shared" si="4"/>
        <v/>
      </c>
      <c r="U27" s="226" t="str">
        <f t="shared" si="5"/>
        <v/>
      </c>
    </row>
    <row r="28" spans="1:21" ht="18" customHeight="1">
      <c r="A28" s="92">
        <v>7</v>
      </c>
      <c r="B28" s="148">
        <v>8</v>
      </c>
      <c r="C28" s="149">
        <f t="shared" si="9"/>
        <v>8</v>
      </c>
      <c r="D28" s="105">
        <f t="shared" si="8"/>
        <v>7.0000000000000007E-2</v>
      </c>
      <c r="E28" s="150"/>
      <c r="F28" s="117"/>
      <c r="G28" s="164">
        <f t="shared" si="10"/>
        <v>142857</v>
      </c>
      <c r="J28" s="188" t="s">
        <v>118</v>
      </c>
      <c r="K28" s="189"/>
      <c r="L28" s="190">
        <v>1</v>
      </c>
      <c r="M28" s="191">
        <v>15000</v>
      </c>
      <c r="N28" s="192">
        <v>1500000</v>
      </c>
      <c r="O28" s="193">
        <f t="shared" si="11"/>
        <v>150</v>
      </c>
      <c r="P28" s="181"/>
      <c r="Q28" s="223" t="str">
        <f t="shared" si="2"/>
        <v/>
      </c>
      <c r="R28" s="216"/>
      <c r="S28" s="227" t="str">
        <f t="shared" si="3"/>
        <v/>
      </c>
      <c r="T28" s="208" t="str">
        <f t="shared" si="4"/>
        <v/>
      </c>
      <c r="U28" s="227" t="str">
        <f t="shared" si="5"/>
        <v/>
      </c>
    </row>
    <row r="29" spans="1:21" ht="18" customHeight="1">
      <c r="A29" s="92">
        <v>8</v>
      </c>
      <c r="B29" s="148">
        <v>9</v>
      </c>
      <c r="C29" s="149">
        <f t="shared" si="9"/>
        <v>9</v>
      </c>
      <c r="D29" s="105">
        <f t="shared" si="8"/>
        <v>0.08</v>
      </c>
      <c r="E29" s="150"/>
      <c r="F29" s="117"/>
      <c r="G29" s="164">
        <f t="shared" si="10"/>
        <v>125000</v>
      </c>
      <c r="J29" s="196" t="s">
        <v>119</v>
      </c>
      <c r="K29" s="197"/>
      <c r="L29" s="198">
        <v>1</v>
      </c>
      <c r="M29" s="199">
        <v>15000</v>
      </c>
      <c r="N29" s="200">
        <v>1500000</v>
      </c>
      <c r="O29" s="201">
        <f t="shared" si="11"/>
        <v>150</v>
      </c>
      <c r="P29" s="202"/>
      <c r="Q29" s="224" t="str">
        <f t="shared" si="2"/>
        <v/>
      </c>
      <c r="R29" s="217"/>
      <c r="S29" s="228" t="str">
        <f t="shared" si="3"/>
        <v/>
      </c>
      <c r="T29" s="209" t="str">
        <f t="shared" si="4"/>
        <v/>
      </c>
      <c r="U29" s="228" t="str">
        <f t="shared" si="5"/>
        <v/>
      </c>
    </row>
    <row r="30" spans="1:21" ht="18" customHeight="1">
      <c r="A30" s="92">
        <v>9</v>
      </c>
      <c r="B30" s="151">
        <v>10</v>
      </c>
      <c r="C30" s="152">
        <f t="shared" si="9"/>
        <v>10</v>
      </c>
      <c r="D30" s="133">
        <f t="shared" si="8"/>
        <v>0.09</v>
      </c>
      <c r="E30" s="153"/>
      <c r="F30" s="154"/>
      <c r="G30" s="165">
        <f t="shared" si="10"/>
        <v>111111</v>
      </c>
      <c r="M30" s="95"/>
      <c r="N30" s="96"/>
      <c r="O30" s="96"/>
      <c r="Q30" s="225">
        <f>SUM(Q11:Q29)</f>
        <v>11</v>
      </c>
      <c r="R30" s="218"/>
      <c r="S30" s="211">
        <f>SUM(S11:S29)</f>
        <v>5</v>
      </c>
      <c r="T30" s="210">
        <f>SUM(T11:T29)</f>
        <v>4</v>
      </c>
      <c r="U30" s="211">
        <f>SUM(U11:U29)</f>
        <v>3</v>
      </c>
    </row>
    <row r="31" spans="1:21" ht="18" customHeight="1">
      <c r="J31" s="155">
        <v>50</v>
      </c>
      <c r="K31" s="156" t="s">
        <v>120</v>
      </c>
      <c r="L31" s="157">
        <f>+L12+L15+L17+L19+L27</f>
        <v>7</v>
      </c>
      <c r="M31" s="156" t="s">
        <v>121</v>
      </c>
      <c r="N31" s="96"/>
      <c r="O31" s="96"/>
    </row>
    <row r="32" spans="1:21" ht="18" customHeight="1">
      <c r="J32" s="158" t="s">
        <v>122</v>
      </c>
      <c r="K32" s="158"/>
      <c r="L32" s="159">
        <f>+L13+L15+L16+L17</f>
        <v>6</v>
      </c>
      <c r="M32" s="158" t="s">
        <v>121</v>
      </c>
      <c r="P32" s="241" t="s">
        <v>136</v>
      </c>
      <c r="Q32" s="240" t="s">
        <v>137</v>
      </c>
      <c r="R32" s="240"/>
      <c r="S32" s="240"/>
      <c r="T32" s="240"/>
      <c r="U32" s="240"/>
    </row>
    <row r="33" spans="9:21" ht="18" customHeight="1">
      <c r="P33" s="242"/>
      <c r="Q33" s="203" t="s">
        <v>139</v>
      </c>
      <c r="R33" s="203" t="s">
        <v>138</v>
      </c>
      <c r="S33" s="203" t="s">
        <v>140</v>
      </c>
      <c r="T33" s="231" t="s">
        <v>141</v>
      </c>
      <c r="U33" s="231" t="s">
        <v>142</v>
      </c>
    </row>
    <row r="34" spans="9:21" ht="18" customHeight="1">
      <c r="I34" s="94" t="s">
        <v>149</v>
      </c>
      <c r="J34" s="238" t="s">
        <v>146</v>
      </c>
      <c r="P34" s="232">
        <v>100000</v>
      </c>
      <c r="Q34" s="232">
        <f>$P34*0.01*Q$30</f>
        <v>11000</v>
      </c>
      <c r="R34" s="232">
        <f>$P34*0.01*R$30</f>
        <v>0</v>
      </c>
      <c r="S34" s="232">
        <f>$P34*0.01*S$30</f>
        <v>5000</v>
      </c>
      <c r="T34" s="232">
        <f>$P34*0.01*T$30</f>
        <v>4000</v>
      </c>
      <c r="U34" s="232">
        <f>$P34*0.01*U$30</f>
        <v>3000</v>
      </c>
    </row>
    <row r="35" spans="9:21" ht="18" customHeight="1">
      <c r="J35" s="238" t="s">
        <v>150</v>
      </c>
      <c r="P35" s="232">
        <v>200000</v>
      </c>
      <c r="Q35" s="232">
        <f t="shared" ref="Q35:U43" si="12">$P35*0.01*Q$30</f>
        <v>22000</v>
      </c>
      <c r="R35" s="232">
        <f t="shared" si="12"/>
        <v>0</v>
      </c>
      <c r="S35" s="232">
        <f t="shared" si="12"/>
        <v>10000</v>
      </c>
      <c r="T35" s="232">
        <f t="shared" si="12"/>
        <v>8000</v>
      </c>
      <c r="U35" s="232">
        <f t="shared" si="12"/>
        <v>6000</v>
      </c>
    </row>
    <row r="36" spans="9:21" ht="18" customHeight="1">
      <c r="J36" s="238" t="s">
        <v>148</v>
      </c>
      <c r="P36" s="232">
        <v>300000</v>
      </c>
      <c r="Q36" s="232">
        <f t="shared" si="12"/>
        <v>33000</v>
      </c>
      <c r="R36" s="232">
        <f t="shared" si="12"/>
        <v>0</v>
      </c>
      <c r="S36" s="232">
        <f t="shared" si="12"/>
        <v>15000</v>
      </c>
      <c r="T36" s="232">
        <f t="shared" si="12"/>
        <v>12000</v>
      </c>
      <c r="U36" s="232">
        <f t="shared" si="12"/>
        <v>9000</v>
      </c>
    </row>
    <row r="37" spans="9:21" ht="18" customHeight="1">
      <c r="P37" s="232">
        <v>400000</v>
      </c>
      <c r="Q37" s="232">
        <f t="shared" si="12"/>
        <v>44000</v>
      </c>
      <c r="R37" s="232">
        <f t="shared" si="12"/>
        <v>0</v>
      </c>
      <c r="S37" s="232">
        <f t="shared" si="12"/>
        <v>20000</v>
      </c>
      <c r="T37" s="232">
        <f t="shared" si="12"/>
        <v>16000</v>
      </c>
      <c r="U37" s="232">
        <f t="shared" si="12"/>
        <v>12000</v>
      </c>
    </row>
    <row r="38" spans="9:21" ht="18" customHeight="1">
      <c r="P38" s="232">
        <v>500000</v>
      </c>
      <c r="Q38" s="232">
        <f t="shared" si="12"/>
        <v>55000</v>
      </c>
      <c r="R38" s="232">
        <f t="shared" si="12"/>
        <v>0</v>
      </c>
      <c r="S38" s="232">
        <f t="shared" si="12"/>
        <v>25000</v>
      </c>
      <c r="T38" s="232">
        <f t="shared" si="12"/>
        <v>20000</v>
      </c>
      <c r="U38" s="232">
        <f t="shared" si="12"/>
        <v>15000</v>
      </c>
    </row>
    <row r="39" spans="9:21" ht="18" customHeight="1">
      <c r="P39" s="232">
        <v>600000</v>
      </c>
      <c r="Q39" s="232">
        <f t="shared" si="12"/>
        <v>66000</v>
      </c>
      <c r="R39" s="232">
        <f t="shared" si="12"/>
        <v>0</v>
      </c>
      <c r="S39" s="232">
        <f t="shared" si="12"/>
        <v>30000</v>
      </c>
      <c r="T39" s="232">
        <f t="shared" si="12"/>
        <v>24000</v>
      </c>
      <c r="U39" s="232">
        <f t="shared" si="12"/>
        <v>18000</v>
      </c>
    </row>
    <row r="40" spans="9:21" ht="18" customHeight="1">
      <c r="P40" s="232">
        <v>700000</v>
      </c>
      <c r="Q40" s="232">
        <f t="shared" si="12"/>
        <v>77000</v>
      </c>
      <c r="R40" s="232">
        <f t="shared" si="12"/>
        <v>0</v>
      </c>
      <c r="S40" s="232">
        <f t="shared" si="12"/>
        <v>35000</v>
      </c>
      <c r="T40" s="232">
        <f t="shared" si="12"/>
        <v>28000</v>
      </c>
      <c r="U40" s="232">
        <f t="shared" si="12"/>
        <v>21000</v>
      </c>
    </row>
    <row r="41" spans="9:21" ht="18" customHeight="1">
      <c r="P41" s="232">
        <v>800000</v>
      </c>
      <c r="Q41" s="232">
        <f t="shared" si="12"/>
        <v>88000</v>
      </c>
      <c r="R41" s="232">
        <f t="shared" si="12"/>
        <v>0</v>
      </c>
      <c r="S41" s="232">
        <f t="shared" si="12"/>
        <v>40000</v>
      </c>
      <c r="T41" s="232">
        <f t="shared" si="12"/>
        <v>32000</v>
      </c>
      <c r="U41" s="232">
        <f t="shared" si="12"/>
        <v>24000</v>
      </c>
    </row>
    <row r="42" spans="9:21" ht="18" customHeight="1">
      <c r="P42" s="232">
        <v>900000</v>
      </c>
      <c r="Q42" s="232">
        <f t="shared" si="12"/>
        <v>99000</v>
      </c>
      <c r="R42" s="232">
        <f t="shared" si="12"/>
        <v>0</v>
      </c>
      <c r="S42" s="232">
        <f t="shared" si="12"/>
        <v>45000</v>
      </c>
      <c r="T42" s="232">
        <f t="shared" si="12"/>
        <v>36000</v>
      </c>
      <c r="U42" s="232">
        <f t="shared" si="12"/>
        <v>27000</v>
      </c>
    </row>
    <row r="43" spans="9:21" ht="18" customHeight="1">
      <c r="P43" s="232">
        <v>1000000</v>
      </c>
      <c r="Q43" s="232">
        <f t="shared" si="12"/>
        <v>110000</v>
      </c>
      <c r="R43" s="232">
        <f t="shared" si="12"/>
        <v>0</v>
      </c>
      <c r="S43" s="232">
        <f t="shared" si="12"/>
        <v>50000</v>
      </c>
      <c r="T43" s="232">
        <f t="shared" si="12"/>
        <v>40000</v>
      </c>
      <c r="U43" s="232">
        <f t="shared" si="12"/>
        <v>30000</v>
      </c>
    </row>
  </sheetData>
  <mergeCells count="7">
    <mergeCell ref="T8:U8"/>
    <mergeCell ref="Q8:S8"/>
    <mergeCell ref="Q32:U32"/>
    <mergeCell ref="P32:P33"/>
    <mergeCell ref="Q9:S9"/>
    <mergeCell ref="J10:K10"/>
    <mergeCell ref="T9:U9"/>
  </mergeCells>
  <phoneticPr fontId="3"/>
  <pageMargins left="0.75" right="0.75" top="1" bottom="1" header="0.51180555555555596" footer="0.5118055555555559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AC4D8-4074-43A6-82C5-791A3917360D}">
  <sheetPr filterMode="1"/>
  <dimension ref="A3:I469"/>
  <sheetViews>
    <sheetView showGridLines="0" topLeftCell="A2" zoomScale="106" zoomScaleNormal="106" workbookViewId="0">
      <selection activeCell="F84" sqref="F84:J90"/>
    </sheetView>
  </sheetViews>
  <sheetFormatPr defaultRowHeight="14.25"/>
  <cols>
    <col min="1" max="1" width="38" customWidth="1"/>
    <col min="7" max="7" width="18.75" bestFit="1" customWidth="1"/>
    <col min="9" max="9" width="14.75" customWidth="1"/>
  </cols>
  <sheetData>
    <row r="3" spans="1:9" ht="15.75">
      <c r="A3" t="s">
        <v>435</v>
      </c>
      <c r="C3" t="s">
        <v>434</v>
      </c>
      <c r="G3" s="79" t="s">
        <v>514</v>
      </c>
      <c r="H3" s="79" t="s">
        <v>435</v>
      </c>
      <c r="I3" s="79" t="s">
        <v>515</v>
      </c>
    </row>
    <row r="4" spans="1:9" ht="15.75" hidden="1">
      <c r="A4" t="s">
        <v>151</v>
      </c>
      <c r="C4" t="s">
        <v>298</v>
      </c>
      <c r="G4" s="17" t="s">
        <v>436</v>
      </c>
      <c r="H4" s="17"/>
      <c r="I4" s="17"/>
    </row>
    <row r="5" spans="1:9" ht="15.75" hidden="1">
      <c r="B5" s="237"/>
      <c r="G5" s="17" t="s">
        <v>437</v>
      </c>
      <c r="H5" s="17"/>
      <c r="I5" s="17"/>
    </row>
    <row r="6" spans="1:9" ht="16.5" hidden="1">
      <c r="A6" t="s">
        <v>152</v>
      </c>
      <c r="B6" s="239"/>
      <c r="C6" t="s">
        <v>152</v>
      </c>
      <c r="G6" s="17" t="s">
        <v>438</v>
      </c>
      <c r="H6" s="17"/>
      <c r="I6" s="17"/>
    </row>
    <row r="7" spans="1:9" ht="15.75" hidden="1">
      <c r="B7" s="237"/>
      <c r="G7" s="17" t="s">
        <v>439</v>
      </c>
      <c r="H7" s="17"/>
      <c r="I7" s="17"/>
    </row>
    <row r="8" spans="1:9" ht="16.5" hidden="1">
      <c r="A8" t="s">
        <v>153</v>
      </c>
      <c r="B8" s="239"/>
      <c r="C8" t="s">
        <v>299</v>
      </c>
      <c r="G8" s="17" t="s">
        <v>440</v>
      </c>
      <c r="H8" s="17"/>
      <c r="I8" s="17"/>
    </row>
    <row r="9" spans="1:9" ht="15.75">
      <c r="B9" s="237"/>
      <c r="G9" s="17" t="s">
        <v>441</v>
      </c>
      <c r="H9" s="79" t="s">
        <v>133</v>
      </c>
      <c r="I9" s="79" t="s">
        <v>133</v>
      </c>
    </row>
    <row r="10" spans="1:9" ht="16.5" hidden="1">
      <c r="A10" t="s">
        <v>154</v>
      </c>
      <c r="B10" s="239"/>
      <c r="C10" t="s">
        <v>300</v>
      </c>
      <c r="G10" s="17" t="s">
        <v>442</v>
      </c>
      <c r="H10" s="17"/>
      <c r="I10" s="17"/>
    </row>
    <row r="11" spans="1:9" ht="15.75" hidden="1">
      <c r="B11" s="237"/>
      <c r="G11" s="17" t="s">
        <v>443</v>
      </c>
      <c r="H11" s="17"/>
      <c r="I11" s="17"/>
    </row>
    <row r="12" spans="1:9" ht="16.5" hidden="1">
      <c r="A12" t="s">
        <v>155</v>
      </c>
      <c r="B12" s="239"/>
      <c r="C12" t="s">
        <v>301</v>
      </c>
      <c r="G12" s="17" t="s">
        <v>444</v>
      </c>
      <c r="H12" s="17"/>
      <c r="I12" s="17"/>
    </row>
    <row r="13" spans="1:9" ht="15.75" hidden="1">
      <c r="B13" s="237"/>
      <c r="G13" s="17" t="s">
        <v>445</v>
      </c>
      <c r="H13" s="17"/>
      <c r="I13" s="17"/>
    </row>
    <row r="14" spans="1:9" ht="16.5" hidden="1">
      <c r="A14" t="s">
        <v>156</v>
      </c>
      <c r="B14" s="239"/>
      <c r="C14" t="s">
        <v>302</v>
      </c>
      <c r="G14" s="17" t="s">
        <v>446</v>
      </c>
      <c r="H14" s="17"/>
      <c r="I14" s="17"/>
    </row>
    <row r="15" spans="1:9" ht="15.75" hidden="1">
      <c r="B15" s="237"/>
      <c r="G15" s="17" t="s">
        <v>447</v>
      </c>
      <c r="H15" s="17"/>
      <c r="I15" s="17"/>
    </row>
    <row r="16" spans="1:9" ht="16.5" hidden="1">
      <c r="A16" t="s">
        <v>157</v>
      </c>
      <c r="B16" s="239"/>
      <c r="C16" t="s">
        <v>303</v>
      </c>
      <c r="G16" s="17" t="s">
        <v>448</v>
      </c>
      <c r="H16" s="17"/>
      <c r="I16" s="17"/>
    </row>
    <row r="17" spans="1:9" ht="15.75" hidden="1">
      <c r="B17" s="237"/>
      <c r="G17" s="17" t="s">
        <v>449</v>
      </c>
      <c r="H17" s="17"/>
      <c r="I17" s="17"/>
    </row>
    <row r="18" spans="1:9" ht="16.5" hidden="1">
      <c r="A18" t="s">
        <v>158</v>
      </c>
      <c r="B18" s="239"/>
      <c r="C18" t="s">
        <v>293</v>
      </c>
      <c r="G18" s="17" t="s">
        <v>450</v>
      </c>
      <c r="H18" s="17"/>
      <c r="I18" s="17"/>
    </row>
    <row r="19" spans="1:9" ht="15.75" hidden="1">
      <c r="B19" s="237"/>
      <c r="G19" s="17" t="s">
        <v>451</v>
      </c>
      <c r="H19" s="17"/>
      <c r="I19" s="17"/>
    </row>
    <row r="20" spans="1:9" ht="16.5" hidden="1">
      <c r="A20" t="s">
        <v>159</v>
      </c>
      <c r="B20" s="239"/>
      <c r="C20" t="s">
        <v>304</v>
      </c>
      <c r="G20" s="17" t="s">
        <v>452</v>
      </c>
      <c r="H20" s="17"/>
      <c r="I20" s="17"/>
    </row>
    <row r="21" spans="1:9" ht="15.75" hidden="1">
      <c r="B21" s="237"/>
      <c r="G21" s="17" t="s">
        <v>453</v>
      </c>
      <c r="H21" s="17"/>
      <c r="I21" s="17"/>
    </row>
    <row r="22" spans="1:9" ht="16.5" hidden="1">
      <c r="A22" t="s">
        <v>160</v>
      </c>
      <c r="B22" s="239"/>
      <c r="C22" t="s">
        <v>305</v>
      </c>
      <c r="G22" s="17" t="s">
        <v>454</v>
      </c>
      <c r="H22" s="17"/>
      <c r="I22" s="17"/>
    </row>
    <row r="23" spans="1:9" ht="15.75" hidden="1">
      <c r="B23" s="237"/>
      <c r="G23" s="17" t="s">
        <v>455</v>
      </c>
      <c r="H23" s="17"/>
      <c r="I23" s="17"/>
    </row>
    <row r="24" spans="1:9" ht="16.5" hidden="1">
      <c r="A24" t="s">
        <v>161</v>
      </c>
      <c r="B24" s="239"/>
      <c r="C24" t="s">
        <v>306</v>
      </c>
      <c r="G24" s="17" t="s">
        <v>456</v>
      </c>
      <c r="H24" s="17"/>
      <c r="I24" s="17"/>
    </row>
    <row r="25" spans="1:9" ht="15.75" hidden="1">
      <c r="B25" s="237"/>
      <c r="G25" s="17" t="s">
        <v>457</v>
      </c>
      <c r="H25" s="17"/>
      <c r="I25" s="17"/>
    </row>
    <row r="26" spans="1:9" ht="16.5" hidden="1">
      <c r="A26" t="s">
        <v>162</v>
      </c>
      <c r="B26" s="239"/>
      <c r="C26" t="s">
        <v>155</v>
      </c>
      <c r="G26" s="17" t="s">
        <v>458</v>
      </c>
      <c r="H26" s="17"/>
      <c r="I26" s="17"/>
    </row>
    <row r="27" spans="1:9" ht="15.75" hidden="1">
      <c r="B27" s="237"/>
      <c r="G27" s="17" t="s">
        <v>459</v>
      </c>
      <c r="H27" s="17"/>
      <c r="I27" s="17"/>
    </row>
    <row r="28" spans="1:9" ht="16.5">
      <c r="A28" t="s">
        <v>163</v>
      </c>
      <c r="B28" s="239"/>
      <c r="C28" t="s">
        <v>307</v>
      </c>
      <c r="G28" s="17" t="s">
        <v>460</v>
      </c>
      <c r="H28" s="79" t="s">
        <v>133</v>
      </c>
      <c r="I28" s="79" t="s">
        <v>133</v>
      </c>
    </row>
    <row r="29" spans="1:9" ht="15.75" hidden="1">
      <c r="B29" s="237"/>
      <c r="G29" s="17" t="s">
        <v>512</v>
      </c>
      <c r="H29" s="17"/>
      <c r="I29" s="17"/>
    </row>
    <row r="30" spans="1:9" ht="16.5" hidden="1">
      <c r="A30" t="s">
        <v>164</v>
      </c>
      <c r="B30" s="239"/>
      <c r="C30" t="s">
        <v>308</v>
      </c>
      <c r="G30" s="17" t="s">
        <v>461</v>
      </c>
      <c r="H30" s="17"/>
      <c r="I30" s="17"/>
    </row>
    <row r="31" spans="1:9" ht="15.75" hidden="1">
      <c r="B31" s="237"/>
      <c r="G31" s="17" t="s">
        <v>462</v>
      </c>
      <c r="H31" s="17"/>
      <c r="I31" s="17"/>
    </row>
    <row r="32" spans="1:9" ht="16.5" hidden="1">
      <c r="A32" t="s">
        <v>165</v>
      </c>
      <c r="B32" s="239"/>
      <c r="C32" t="s">
        <v>309</v>
      </c>
      <c r="G32" s="17" t="s">
        <v>463</v>
      </c>
      <c r="H32" s="17"/>
      <c r="I32" s="17"/>
    </row>
    <row r="33" spans="1:9" ht="15.75" hidden="1">
      <c r="B33" s="237"/>
      <c r="G33" s="17" t="s">
        <v>464</v>
      </c>
      <c r="H33" s="17"/>
      <c r="I33" s="17"/>
    </row>
    <row r="34" spans="1:9" ht="16.5" hidden="1">
      <c r="A34" t="s">
        <v>166</v>
      </c>
      <c r="B34" s="239"/>
      <c r="C34" t="s">
        <v>161</v>
      </c>
      <c r="G34" s="17" t="s">
        <v>465</v>
      </c>
      <c r="H34" s="17"/>
      <c r="I34" s="17"/>
    </row>
    <row r="35" spans="1:9" ht="15.75" hidden="1">
      <c r="B35" s="237"/>
      <c r="G35" s="17" t="s">
        <v>466</v>
      </c>
      <c r="H35" s="17"/>
      <c r="I35" s="17"/>
    </row>
    <row r="36" spans="1:9" ht="16.5" hidden="1">
      <c r="A36" t="s">
        <v>167</v>
      </c>
      <c r="B36" s="239"/>
      <c r="C36" t="s">
        <v>163</v>
      </c>
      <c r="G36" s="17" t="s">
        <v>467</v>
      </c>
      <c r="H36" s="17"/>
      <c r="I36" s="17"/>
    </row>
    <row r="37" spans="1:9" ht="15.75" hidden="1">
      <c r="B37" s="237"/>
      <c r="G37" s="17" t="s">
        <v>468</v>
      </c>
      <c r="H37" s="17"/>
      <c r="I37" s="17"/>
    </row>
    <row r="38" spans="1:9" ht="16.5" hidden="1">
      <c r="A38" t="s">
        <v>168</v>
      </c>
      <c r="B38" s="239"/>
      <c r="C38" t="s">
        <v>310</v>
      </c>
      <c r="G38" s="17" t="s">
        <v>513</v>
      </c>
      <c r="H38" s="17"/>
      <c r="I38" s="17"/>
    </row>
    <row r="39" spans="1:9" ht="15.75" hidden="1">
      <c r="B39" s="237"/>
      <c r="G39" s="17" t="s">
        <v>469</v>
      </c>
      <c r="H39" s="17"/>
      <c r="I39" s="17"/>
    </row>
    <row r="40" spans="1:9" ht="16.5" hidden="1">
      <c r="A40" t="s">
        <v>169</v>
      </c>
      <c r="B40" s="239"/>
      <c r="C40" t="s">
        <v>311</v>
      </c>
      <c r="G40" s="17" t="s">
        <v>470</v>
      </c>
      <c r="H40" s="17"/>
      <c r="I40" s="17"/>
    </row>
    <row r="41" spans="1:9" ht="15.75" hidden="1">
      <c r="B41" s="237"/>
      <c r="G41" s="17" t="s">
        <v>471</v>
      </c>
      <c r="H41" s="17"/>
      <c r="I41" s="17"/>
    </row>
    <row r="42" spans="1:9" ht="16.5" hidden="1">
      <c r="A42" t="s">
        <v>170</v>
      </c>
      <c r="B42" s="239"/>
      <c r="C42" t="s">
        <v>312</v>
      </c>
      <c r="G42" s="17" t="s">
        <v>472</v>
      </c>
      <c r="H42" s="17"/>
      <c r="I42" s="17"/>
    </row>
    <row r="43" spans="1:9" ht="15.75" hidden="1">
      <c r="B43" s="237"/>
      <c r="G43" s="17" t="s">
        <v>473</v>
      </c>
      <c r="H43" s="17"/>
      <c r="I43" s="17"/>
    </row>
    <row r="44" spans="1:9" ht="16.5" hidden="1">
      <c r="A44" t="s">
        <v>171</v>
      </c>
      <c r="B44" s="239"/>
      <c r="C44" t="s">
        <v>313</v>
      </c>
      <c r="G44" s="17" t="s">
        <v>474</v>
      </c>
      <c r="H44" s="17"/>
      <c r="I44" s="17"/>
    </row>
    <row r="45" spans="1:9" ht="15.75" hidden="1">
      <c r="B45" s="237"/>
      <c r="G45" s="17" t="s">
        <v>475</v>
      </c>
      <c r="H45" s="17"/>
      <c r="I45" s="17"/>
    </row>
    <row r="46" spans="1:9" ht="16.5" hidden="1">
      <c r="A46" t="s">
        <v>172</v>
      </c>
      <c r="B46" s="239"/>
      <c r="C46" t="s">
        <v>314</v>
      </c>
      <c r="G46" s="17" t="s">
        <v>476</v>
      </c>
      <c r="H46" s="17"/>
      <c r="I46" s="17"/>
    </row>
    <row r="47" spans="1:9" ht="15.75" hidden="1">
      <c r="B47" s="237"/>
      <c r="G47" s="17" t="s">
        <v>477</v>
      </c>
      <c r="H47" s="17"/>
      <c r="I47" s="17"/>
    </row>
    <row r="48" spans="1:9" ht="16.5" hidden="1">
      <c r="A48" t="s">
        <v>173</v>
      </c>
      <c r="B48" s="239"/>
      <c r="C48" t="s">
        <v>168</v>
      </c>
      <c r="G48" s="17" t="s">
        <v>478</v>
      </c>
      <c r="H48" s="17"/>
      <c r="I48" s="17"/>
    </row>
    <row r="49" spans="1:9" ht="15.75" hidden="1">
      <c r="B49" s="237"/>
      <c r="G49" s="17" t="s">
        <v>479</v>
      </c>
      <c r="H49" s="17"/>
      <c r="I49" s="17"/>
    </row>
    <row r="50" spans="1:9" ht="16.5" hidden="1">
      <c r="A50" t="s">
        <v>174</v>
      </c>
      <c r="B50" s="239"/>
      <c r="C50" t="s">
        <v>315</v>
      </c>
      <c r="G50" s="17" t="s">
        <v>480</v>
      </c>
      <c r="H50" s="17"/>
      <c r="I50" s="17"/>
    </row>
    <row r="51" spans="1:9" ht="15.75" hidden="1">
      <c r="B51" s="237"/>
      <c r="G51" s="17" t="s">
        <v>481</v>
      </c>
      <c r="H51" s="17"/>
      <c r="I51" s="17"/>
    </row>
    <row r="52" spans="1:9" ht="16.5" hidden="1">
      <c r="A52" t="s">
        <v>175</v>
      </c>
      <c r="B52" s="239"/>
      <c r="C52" t="s">
        <v>316</v>
      </c>
      <c r="G52" s="17" t="s">
        <v>482</v>
      </c>
      <c r="H52" s="17"/>
      <c r="I52" s="17"/>
    </row>
    <row r="53" spans="1:9" ht="15.75" hidden="1">
      <c r="B53" s="237"/>
      <c r="G53" s="17" t="s">
        <v>483</v>
      </c>
      <c r="H53" s="17"/>
      <c r="I53" s="17"/>
    </row>
    <row r="54" spans="1:9" ht="16.5" hidden="1">
      <c r="A54" t="s">
        <v>176</v>
      </c>
      <c r="B54" s="239"/>
      <c r="C54" t="s">
        <v>170</v>
      </c>
      <c r="G54" s="17" t="s">
        <v>484</v>
      </c>
      <c r="H54" s="17"/>
      <c r="I54" s="17"/>
    </row>
    <row r="55" spans="1:9" ht="15.75" hidden="1">
      <c r="B55" s="237"/>
      <c r="G55" s="17" t="s">
        <v>485</v>
      </c>
      <c r="H55" s="17"/>
      <c r="I55" s="17"/>
    </row>
    <row r="56" spans="1:9" ht="16.5" hidden="1">
      <c r="A56" t="s">
        <v>177</v>
      </c>
      <c r="B56" s="239"/>
      <c r="C56" t="s">
        <v>317</v>
      </c>
      <c r="G56" s="17" t="s">
        <v>486</v>
      </c>
      <c r="H56" s="17"/>
      <c r="I56" s="17"/>
    </row>
    <row r="57" spans="1:9" ht="15.75">
      <c r="B57" s="237"/>
      <c r="G57" s="17" t="s">
        <v>487</v>
      </c>
      <c r="H57" s="79" t="s">
        <v>133</v>
      </c>
      <c r="I57" s="79" t="s">
        <v>133</v>
      </c>
    </row>
    <row r="58" spans="1:9" ht="16.5" hidden="1">
      <c r="A58" t="s">
        <v>178</v>
      </c>
      <c r="B58" s="239"/>
      <c r="C58" t="s">
        <v>318</v>
      </c>
      <c r="G58" s="17" t="s">
        <v>488</v>
      </c>
      <c r="H58" s="17"/>
      <c r="I58" s="17"/>
    </row>
    <row r="59" spans="1:9" ht="15.75" hidden="1">
      <c r="B59" s="237"/>
      <c r="G59" s="17" t="s">
        <v>489</v>
      </c>
      <c r="H59" s="17"/>
      <c r="I59" s="17"/>
    </row>
    <row r="60" spans="1:9" ht="16.5" hidden="1">
      <c r="A60" t="s">
        <v>179</v>
      </c>
      <c r="B60" s="239"/>
      <c r="C60" t="s">
        <v>173</v>
      </c>
      <c r="G60" s="17" t="s">
        <v>490</v>
      </c>
      <c r="H60" s="17"/>
      <c r="I60" s="17"/>
    </row>
    <row r="61" spans="1:9" ht="15.75" hidden="1">
      <c r="B61" s="237"/>
      <c r="G61" s="17" t="s">
        <v>491</v>
      </c>
      <c r="H61" s="17"/>
      <c r="I61" s="17"/>
    </row>
    <row r="62" spans="1:9" ht="16.5" hidden="1">
      <c r="A62" t="s">
        <v>180</v>
      </c>
      <c r="B62" s="239"/>
      <c r="C62" t="s">
        <v>319</v>
      </c>
      <c r="G62" s="17" t="s">
        <v>492</v>
      </c>
      <c r="H62" s="17"/>
      <c r="I62" s="17"/>
    </row>
    <row r="63" spans="1:9" ht="15.75" hidden="1">
      <c r="B63" s="237"/>
      <c r="G63" s="17" t="s">
        <v>493</v>
      </c>
      <c r="H63" s="17"/>
      <c r="I63" s="17"/>
    </row>
    <row r="64" spans="1:9" ht="16.5" hidden="1">
      <c r="A64" t="s">
        <v>181</v>
      </c>
      <c r="B64" s="239"/>
      <c r="C64" t="s">
        <v>174</v>
      </c>
      <c r="G64" s="17" t="s">
        <v>494</v>
      </c>
      <c r="H64" s="17"/>
      <c r="I64" s="17"/>
    </row>
    <row r="65" spans="1:9" ht="15.75" hidden="1">
      <c r="B65" s="237"/>
      <c r="G65" s="17" t="s">
        <v>495</v>
      </c>
      <c r="H65" s="17"/>
      <c r="I65" s="17"/>
    </row>
    <row r="66" spans="1:9" ht="16.5" hidden="1">
      <c r="A66" t="s">
        <v>182</v>
      </c>
      <c r="B66" s="239"/>
      <c r="C66" t="s">
        <v>320</v>
      </c>
      <c r="G66" s="17" t="s">
        <v>496</v>
      </c>
      <c r="H66" s="17"/>
      <c r="I66" s="17"/>
    </row>
    <row r="67" spans="1:9" ht="15.75" hidden="1">
      <c r="B67" s="237"/>
      <c r="G67" s="17" t="s">
        <v>497</v>
      </c>
      <c r="H67" s="17"/>
      <c r="I67" s="17"/>
    </row>
    <row r="68" spans="1:9" ht="16.5" hidden="1">
      <c r="A68" t="s">
        <v>183</v>
      </c>
      <c r="B68" s="239"/>
      <c r="C68" t="s">
        <v>321</v>
      </c>
      <c r="G68" s="17" t="s">
        <v>498</v>
      </c>
      <c r="H68" s="17"/>
      <c r="I68" s="17"/>
    </row>
    <row r="69" spans="1:9" ht="15.75" hidden="1">
      <c r="B69" s="237"/>
      <c r="G69" s="17" t="s">
        <v>499</v>
      </c>
      <c r="H69" s="17"/>
      <c r="I69" s="17"/>
    </row>
    <row r="70" spans="1:9" ht="16.5" hidden="1">
      <c r="A70" t="s">
        <v>184</v>
      </c>
      <c r="B70" s="239"/>
      <c r="C70" t="s">
        <v>322</v>
      </c>
      <c r="G70" s="17" t="s">
        <v>500</v>
      </c>
      <c r="H70" s="17"/>
      <c r="I70" s="17"/>
    </row>
    <row r="71" spans="1:9" ht="15.75" hidden="1">
      <c r="B71" s="237"/>
      <c r="G71" s="17" t="s">
        <v>501</v>
      </c>
      <c r="H71" s="17"/>
      <c r="I71" s="17"/>
    </row>
    <row r="72" spans="1:9" ht="16.5" hidden="1">
      <c r="A72" t="s">
        <v>185</v>
      </c>
      <c r="B72" s="239"/>
      <c r="C72" t="s">
        <v>176</v>
      </c>
      <c r="G72" s="17" t="s">
        <v>502</v>
      </c>
      <c r="H72" s="17"/>
      <c r="I72" s="17"/>
    </row>
    <row r="73" spans="1:9" ht="15.75" hidden="1">
      <c r="B73" s="237"/>
      <c r="G73" s="17" t="s">
        <v>503</v>
      </c>
      <c r="H73" s="17"/>
      <c r="I73" s="17"/>
    </row>
    <row r="74" spans="1:9" ht="16.5" hidden="1">
      <c r="A74" t="s">
        <v>186</v>
      </c>
      <c r="B74" s="239"/>
      <c r="C74" t="s">
        <v>180</v>
      </c>
      <c r="G74" s="17" t="s">
        <v>504</v>
      </c>
      <c r="H74" s="17"/>
      <c r="I74" s="17"/>
    </row>
    <row r="75" spans="1:9" ht="15.75" hidden="1">
      <c r="B75" s="237"/>
      <c r="G75" s="17" t="s">
        <v>505</v>
      </c>
      <c r="H75" s="17"/>
      <c r="I75" s="17"/>
    </row>
    <row r="76" spans="1:9" ht="16.5" hidden="1">
      <c r="A76" t="s">
        <v>187</v>
      </c>
      <c r="B76" s="239"/>
      <c r="C76" t="s">
        <v>280</v>
      </c>
      <c r="G76" s="17" t="s">
        <v>506</v>
      </c>
      <c r="H76" s="17"/>
      <c r="I76" s="17"/>
    </row>
    <row r="77" spans="1:9" ht="15.75" hidden="1">
      <c r="B77" s="237"/>
      <c r="G77" s="17" t="s">
        <v>507</v>
      </c>
      <c r="H77" s="17"/>
      <c r="I77" s="17"/>
    </row>
    <row r="78" spans="1:9" ht="16.5" hidden="1">
      <c r="A78" t="s">
        <v>188</v>
      </c>
      <c r="B78" s="239"/>
      <c r="C78" t="s">
        <v>323</v>
      </c>
      <c r="G78" s="17" t="s">
        <v>508</v>
      </c>
      <c r="H78" s="17"/>
      <c r="I78" s="17"/>
    </row>
    <row r="79" spans="1:9" ht="15.75">
      <c r="B79" s="237"/>
      <c r="G79" s="17" t="s">
        <v>509</v>
      </c>
      <c r="H79" s="79"/>
      <c r="I79" s="79" t="s">
        <v>133</v>
      </c>
    </row>
    <row r="80" spans="1:9" ht="16.5" hidden="1">
      <c r="A80" t="s">
        <v>189</v>
      </c>
      <c r="B80" s="239"/>
      <c r="C80" t="s">
        <v>324</v>
      </c>
      <c r="G80" s="17" t="s">
        <v>510</v>
      </c>
      <c r="H80" s="17"/>
      <c r="I80" s="17"/>
    </row>
    <row r="81" spans="1:9" ht="15.75" hidden="1">
      <c r="B81" s="237"/>
      <c r="G81" s="17" t="s">
        <v>511</v>
      </c>
      <c r="H81" s="17"/>
      <c r="I81" s="17"/>
    </row>
    <row r="82" spans="1:9" ht="16.5">
      <c r="A82" t="s">
        <v>190</v>
      </c>
      <c r="B82" s="239"/>
      <c r="C82" t="s">
        <v>325</v>
      </c>
    </row>
    <row r="83" spans="1:9">
      <c r="B83" s="237"/>
    </row>
    <row r="84" spans="1:9" ht="16.5">
      <c r="A84" t="s">
        <v>191</v>
      </c>
      <c r="B84" s="239"/>
      <c r="C84" t="s">
        <v>326</v>
      </c>
    </row>
    <row r="85" spans="1:9" ht="15.75">
      <c r="B85" s="237"/>
      <c r="G85" s="79" t="s">
        <v>514</v>
      </c>
      <c r="H85" s="79" t="s">
        <v>435</v>
      </c>
      <c r="I85" s="79" t="s">
        <v>515</v>
      </c>
    </row>
    <row r="86" spans="1:9" ht="16.5">
      <c r="A86" t="s">
        <v>192</v>
      </c>
      <c r="B86" s="239"/>
      <c r="C86" t="s">
        <v>327</v>
      </c>
      <c r="G86" s="17" t="s">
        <v>441</v>
      </c>
      <c r="H86" s="79" t="s">
        <v>133</v>
      </c>
      <c r="I86" s="79" t="s">
        <v>133</v>
      </c>
    </row>
    <row r="87" spans="1:9" ht="15.75">
      <c r="B87" s="237"/>
      <c r="G87" s="17" t="s">
        <v>460</v>
      </c>
      <c r="H87" s="79" t="s">
        <v>133</v>
      </c>
      <c r="I87" s="79" t="s">
        <v>133</v>
      </c>
    </row>
    <row r="88" spans="1:9" ht="16.5">
      <c r="A88" t="s">
        <v>193</v>
      </c>
      <c r="B88" s="239"/>
      <c r="C88" t="s">
        <v>328</v>
      </c>
      <c r="G88" s="17" t="s">
        <v>487</v>
      </c>
      <c r="H88" s="79" t="s">
        <v>133</v>
      </c>
      <c r="I88" s="79" t="s">
        <v>133</v>
      </c>
    </row>
    <row r="89" spans="1:9" ht="15.75">
      <c r="B89" s="237"/>
      <c r="G89" s="17" t="s">
        <v>509</v>
      </c>
      <c r="H89" s="79"/>
      <c r="I89" s="79" t="s">
        <v>133</v>
      </c>
    </row>
    <row r="90" spans="1:9" ht="16.5">
      <c r="A90" t="s">
        <v>194</v>
      </c>
      <c r="B90" s="239"/>
      <c r="C90" t="s">
        <v>181</v>
      </c>
    </row>
    <row r="91" spans="1:9">
      <c r="B91" s="237"/>
    </row>
    <row r="92" spans="1:9" ht="16.5">
      <c r="A92" t="s">
        <v>195</v>
      </c>
      <c r="B92" s="239"/>
      <c r="C92" t="s">
        <v>329</v>
      </c>
    </row>
    <row r="93" spans="1:9">
      <c r="B93" s="237"/>
    </row>
    <row r="94" spans="1:9" ht="16.5">
      <c r="A94" t="s">
        <v>196</v>
      </c>
      <c r="B94" s="239"/>
      <c r="C94" t="s">
        <v>330</v>
      </c>
    </row>
    <row r="95" spans="1:9">
      <c r="B95" s="237"/>
    </row>
    <row r="96" spans="1:9" ht="16.5">
      <c r="A96" t="s">
        <v>197</v>
      </c>
      <c r="B96" s="239"/>
      <c r="C96" t="s">
        <v>331</v>
      </c>
    </row>
    <row r="97" spans="1:3">
      <c r="B97" s="237"/>
    </row>
    <row r="98" spans="1:3" ht="16.5">
      <c r="A98" t="s">
        <v>198</v>
      </c>
      <c r="B98" s="239"/>
      <c r="C98" t="s">
        <v>332</v>
      </c>
    </row>
    <row r="99" spans="1:3">
      <c r="B99" s="237"/>
    </row>
    <row r="100" spans="1:3" ht="16.5">
      <c r="A100" t="s">
        <v>199</v>
      </c>
      <c r="B100" s="239"/>
      <c r="C100" t="s">
        <v>333</v>
      </c>
    </row>
    <row r="101" spans="1:3">
      <c r="B101" s="237"/>
    </row>
    <row r="102" spans="1:3" ht="16.5">
      <c r="A102" t="s">
        <v>200</v>
      </c>
      <c r="B102" s="239"/>
      <c r="C102" t="s">
        <v>334</v>
      </c>
    </row>
    <row r="103" spans="1:3">
      <c r="B103" s="237"/>
    </row>
    <row r="104" spans="1:3" ht="16.5">
      <c r="A104" t="s">
        <v>201</v>
      </c>
      <c r="B104" s="239"/>
      <c r="C104" t="s">
        <v>185</v>
      </c>
    </row>
    <row r="105" spans="1:3">
      <c r="B105" s="237"/>
    </row>
    <row r="106" spans="1:3" ht="16.5">
      <c r="A106" t="s">
        <v>202</v>
      </c>
      <c r="B106" s="239"/>
      <c r="C106" t="s">
        <v>335</v>
      </c>
    </row>
    <row r="107" spans="1:3">
      <c r="B107" s="237"/>
    </row>
    <row r="108" spans="1:3" ht="16.5">
      <c r="A108" t="s">
        <v>203</v>
      </c>
      <c r="B108" s="239"/>
      <c r="C108" t="s">
        <v>186</v>
      </c>
    </row>
    <row r="109" spans="1:3">
      <c r="B109" s="237"/>
    </row>
    <row r="110" spans="1:3" ht="16.5">
      <c r="A110" t="s">
        <v>204</v>
      </c>
      <c r="B110" s="239"/>
      <c r="C110" t="s">
        <v>336</v>
      </c>
    </row>
    <row r="111" spans="1:3">
      <c r="B111" s="237"/>
    </row>
    <row r="112" spans="1:3" ht="16.5">
      <c r="A112" t="s">
        <v>205</v>
      </c>
      <c r="B112" s="239"/>
      <c r="C112" t="s">
        <v>337</v>
      </c>
    </row>
    <row r="113" spans="1:3">
      <c r="B113" s="237"/>
    </row>
    <row r="114" spans="1:3" ht="16.5">
      <c r="A114" t="s">
        <v>206</v>
      </c>
      <c r="B114" s="239"/>
      <c r="C114" t="s">
        <v>338</v>
      </c>
    </row>
    <row r="115" spans="1:3">
      <c r="B115" s="237"/>
    </row>
    <row r="116" spans="1:3" ht="16.5">
      <c r="A116" t="s">
        <v>207</v>
      </c>
      <c r="B116" s="239"/>
      <c r="C116" t="s">
        <v>339</v>
      </c>
    </row>
    <row r="117" spans="1:3">
      <c r="B117" s="237"/>
    </row>
    <row r="118" spans="1:3" ht="16.5">
      <c r="A118" t="s">
        <v>208</v>
      </c>
      <c r="B118" s="239"/>
      <c r="C118" t="s">
        <v>340</v>
      </c>
    </row>
    <row r="119" spans="1:3">
      <c r="B119" s="237"/>
    </row>
    <row r="120" spans="1:3" ht="16.5">
      <c r="A120" t="s">
        <v>209</v>
      </c>
      <c r="B120" s="239"/>
      <c r="C120" t="s">
        <v>246</v>
      </c>
    </row>
    <row r="121" spans="1:3">
      <c r="B121" s="237"/>
    </row>
    <row r="122" spans="1:3" ht="16.5">
      <c r="A122" t="s">
        <v>210</v>
      </c>
      <c r="B122" s="239"/>
      <c r="C122" t="s">
        <v>341</v>
      </c>
    </row>
    <row r="123" spans="1:3">
      <c r="B123" s="237"/>
    </row>
    <row r="124" spans="1:3" ht="16.5">
      <c r="A124" t="s">
        <v>211</v>
      </c>
      <c r="B124" s="239"/>
      <c r="C124" t="s">
        <v>342</v>
      </c>
    </row>
    <row r="125" spans="1:3">
      <c r="B125" s="237"/>
    </row>
    <row r="126" spans="1:3" ht="16.5">
      <c r="A126" t="s">
        <v>212</v>
      </c>
      <c r="B126" s="239"/>
      <c r="C126" t="s">
        <v>190</v>
      </c>
    </row>
    <row r="127" spans="1:3">
      <c r="B127" s="237"/>
    </row>
    <row r="128" spans="1:3" ht="16.5">
      <c r="A128" t="s">
        <v>213</v>
      </c>
      <c r="B128" s="239"/>
      <c r="C128" t="s">
        <v>343</v>
      </c>
    </row>
    <row r="129" spans="1:3">
      <c r="B129" s="237"/>
    </row>
    <row r="130" spans="1:3" ht="16.5">
      <c r="A130" t="s">
        <v>214</v>
      </c>
      <c r="B130" s="239"/>
      <c r="C130" t="s">
        <v>191</v>
      </c>
    </row>
    <row r="131" spans="1:3">
      <c r="B131" s="237"/>
    </row>
    <row r="132" spans="1:3" ht="16.5">
      <c r="A132" t="s">
        <v>215</v>
      </c>
      <c r="B132" s="239"/>
      <c r="C132" t="s">
        <v>344</v>
      </c>
    </row>
    <row r="133" spans="1:3">
      <c r="B133" s="237"/>
    </row>
    <row r="134" spans="1:3" ht="16.5">
      <c r="A134" t="s">
        <v>216</v>
      </c>
      <c r="B134" s="239"/>
      <c r="C134" t="s">
        <v>345</v>
      </c>
    </row>
    <row r="135" spans="1:3">
      <c r="B135" s="237"/>
    </row>
    <row r="136" spans="1:3" ht="16.5">
      <c r="A136" t="s">
        <v>217</v>
      </c>
      <c r="B136" s="239"/>
      <c r="C136" t="s">
        <v>192</v>
      </c>
    </row>
    <row r="137" spans="1:3">
      <c r="B137" s="237"/>
    </row>
    <row r="138" spans="1:3" ht="16.5">
      <c r="A138" t="s">
        <v>218</v>
      </c>
      <c r="B138" s="239"/>
      <c r="C138" t="s">
        <v>346</v>
      </c>
    </row>
    <row r="139" spans="1:3">
      <c r="B139" s="237"/>
    </row>
    <row r="140" spans="1:3" ht="16.5">
      <c r="A140" t="s">
        <v>219</v>
      </c>
      <c r="B140" s="239"/>
      <c r="C140" t="s">
        <v>347</v>
      </c>
    </row>
    <row r="141" spans="1:3">
      <c r="B141" s="237"/>
    </row>
    <row r="142" spans="1:3" ht="16.5">
      <c r="A142" t="s">
        <v>220</v>
      </c>
      <c r="B142" s="239"/>
      <c r="C142" t="s">
        <v>193</v>
      </c>
    </row>
    <row r="143" spans="1:3">
      <c r="B143" s="237"/>
    </row>
    <row r="144" spans="1:3" ht="16.5">
      <c r="A144" t="s">
        <v>221</v>
      </c>
      <c r="B144" s="239"/>
      <c r="C144" t="s">
        <v>348</v>
      </c>
    </row>
    <row r="145" spans="1:3">
      <c r="B145" s="237"/>
    </row>
    <row r="146" spans="1:3" ht="16.5">
      <c r="A146" t="s">
        <v>222</v>
      </c>
      <c r="B146" s="239"/>
      <c r="C146" t="s">
        <v>349</v>
      </c>
    </row>
    <row r="147" spans="1:3">
      <c r="B147" s="237"/>
    </row>
    <row r="148" spans="1:3" ht="16.5">
      <c r="A148" t="s">
        <v>223</v>
      </c>
      <c r="B148" s="239"/>
      <c r="C148" t="s">
        <v>284</v>
      </c>
    </row>
    <row r="149" spans="1:3">
      <c r="B149" s="237"/>
    </row>
    <row r="150" spans="1:3" ht="16.5">
      <c r="A150" t="s">
        <v>224</v>
      </c>
      <c r="B150" s="239"/>
      <c r="C150" t="s">
        <v>195</v>
      </c>
    </row>
    <row r="151" spans="1:3">
      <c r="B151" s="237"/>
    </row>
    <row r="152" spans="1:3" ht="16.5">
      <c r="A152" t="s">
        <v>225</v>
      </c>
      <c r="B152" s="239"/>
      <c r="C152" t="s">
        <v>350</v>
      </c>
    </row>
    <row r="153" spans="1:3">
      <c r="B153" s="237"/>
    </row>
    <row r="154" spans="1:3" ht="16.5">
      <c r="A154" t="s">
        <v>226</v>
      </c>
      <c r="B154" s="239"/>
      <c r="C154" t="s">
        <v>351</v>
      </c>
    </row>
    <row r="155" spans="1:3">
      <c r="B155" s="237"/>
    </row>
    <row r="156" spans="1:3" ht="16.5">
      <c r="A156" t="s">
        <v>227</v>
      </c>
      <c r="B156" s="239"/>
      <c r="C156" t="s">
        <v>352</v>
      </c>
    </row>
    <row r="157" spans="1:3">
      <c r="B157" s="237"/>
    </row>
    <row r="158" spans="1:3" ht="16.5">
      <c r="A158" t="s">
        <v>228</v>
      </c>
      <c r="B158" s="239"/>
      <c r="C158" t="s">
        <v>353</v>
      </c>
    </row>
    <row r="159" spans="1:3">
      <c r="B159" s="237"/>
    </row>
    <row r="160" spans="1:3" ht="16.5">
      <c r="A160" t="s">
        <v>229</v>
      </c>
      <c r="B160" s="239"/>
      <c r="C160" t="s">
        <v>354</v>
      </c>
    </row>
    <row r="161" spans="1:3">
      <c r="B161" s="237"/>
    </row>
    <row r="162" spans="1:3" ht="16.5">
      <c r="A162" t="s">
        <v>230</v>
      </c>
      <c r="B162" s="239"/>
      <c r="C162" t="s">
        <v>355</v>
      </c>
    </row>
    <row r="163" spans="1:3">
      <c r="B163" s="237"/>
    </row>
    <row r="164" spans="1:3" ht="16.5">
      <c r="A164" t="s">
        <v>231</v>
      </c>
      <c r="B164" s="239"/>
      <c r="C164" t="s">
        <v>200</v>
      </c>
    </row>
    <row r="165" spans="1:3">
      <c r="B165" s="237"/>
    </row>
    <row r="166" spans="1:3" ht="16.5">
      <c r="A166" t="s">
        <v>232</v>
      </c>
      <c r="B166" s="239"/>
      <c r="C166" t="s">
        <v>356</v>
      </c>
    </row>
    <row r="167" spans="1:3">
      <c r="B167" s="237"/>
    </row>
    <row r="168" spans="1:3" ht="16.5">
      <c r="A168" t="s">
        <v>233</v>
      </c>
      <c r="B168" s="239"/>
      <c r="C168" t="s">
        <v>357</v>
      </c>
    </row>
    <row r="169" spans="1:3">
      <c r="B169" s="237"/>
    </row>
    <row r="170" spans="1:3" ht="16.5">
      <c r="A170" t="s">
        <v>234</v>
      </c>
      <c r="B170" s="239"/>
      <c r="C170" t="s">
        <v>358</v>
      </c>
    </row>
    <row r="171" spans="1:3">
      <c r="B171" s="237"/>
    </row>
    <row r="172" spans="1:3" ht="16.5">
      <c r="A172" t="s">
        <v>235</v>
      </c>
      <c r="B172" s="239"/>
      <c r="C172" t="s">
        <v>203</v>
      </c>
    </row>
    <row r="173" spans="1:3">
      <c r="B173" s="237"/>
    </row>
    <row r="174" spans="1:3" ht="16.5">
      <c r="A174" t="s">
        <v>236</v>
      </c>
      <c r="B174" s="239"/>
      <c r="C174" t="s">
        <v>359</v>
      </c>
    </row>
    <row r="175" spans="1:3">
      <c r="B175" s="237"/>
    </row>
    <row r="176" spans="1:3" ht="16.5">
      <c r="A176" t="s">
        <v>237</v>
      </c>
      <c r="B176" s="239"/>
      <c r="C176" t="s">
        <v>360</v>
      </c>
    </row>
    <row r="177" spans="1:3">
      <c r="B177" s="237"/>
    </row>
    <row r="178" spans="1:3" ht="16.5">
      <c r="A178" t="s">
        <v>238</v>
      </c>
      <c r="B178" s="239"/>
      <c r="C178" t="s">
        <v>206</v>
      </c>
    </row>
    <row r="179" spans="1:3">
      <c r="B179" s="237"/>
    </row>
    <row r="180" spans="1:3" ht="16.5">
      <c r="A180" t="s">
        <v>239</v>
      </c>
      <c r="B180" s="239"/>
      <c r="C180" t="s">
        <v>361</v>
      </c>
    </row>
    <row r="181" spans="1:3">
      <c r="B181" s="237"/>
    </row>
    <row r="182" spans="1:3" ht="16.5">
      <c r="A182" t="s">
        <v>240</v>
      </c>
      <c r="B182" s="239"/>
      <c r="C182" t="s">
        <v>362</v>
      </c>
    </row>
    <row r="183" spans="1:3">
      <c r="B183" s="237"/>
    </row>
    <row r="184" spans="1:3" ht="16.5">
      <c r="A184" t="s">
        <v>241</v>
      </c>
      <c r="B184" s="239"/>
      <c r="C184" t="s">
        <v>363</v>
      </c>
    </row>
    <row r="185" spans="1:3">
      <c r="B185" s="237"/>
    </row>
    <row r="186" spans="1:3" ht="16.5">
      <c r="A186" t="s">
        <v>242</v>
      </c>
      <c r="B186" s="239"/>
      <c r="C186" t="s">
        <v>264</v>
      </c>
    </row>
    <row r="187" spans="1:3">
      <c r="B187" s="237"/>
    </row>
    <row r="188" spans="1:3" ht="16.5">
      <c r="A188" t="s">
        <v>243</v>
      </c>
      <c r="B188" s="239"/>
      <c r="C188" t="s">
        <v>209</v>
      </c>
    </row>
    <row r="189" spans="1:3">
      <c r="B189" s="237"/>
    </row>
    <row r="190" spans="1:3" ht="16.5">
      <c r="A190" t="s">
        <v>244</v>
      </c>
      <c r="B190" s="239"/>
      <c r="C190" t="s">
        <v>364</v>
      </c>
    </row>
    <row r="191" spans="1:3">
      <c r="B191" s="237"/>
    </row>
    <row r="192" spans="1:3" ht="16.5">
      <c r="A192" t="s">
        <v>245</v>
      </c>
      <c r="B192" s="239"/>
      <c r="C192" t="s">
        <v>365</v>
      </c>
    </row>
    <row r="193" spans="1:3">
      <c r="B193" s="237"/>
    </row>
    <row r="194" spans="1:3" ht="16.5">
      <c r="A194" t="s">
        <v>246</v>
      </c>
      <c r="B194" s="239"/>
      <c r="C194" t="s">
        <v>212</v>
      </c>
    </row>
    <row r="195" spans="1:3">
      <c r="B195" s="237"/>
    </row>
    <row r="196" spans="1:3" ht="16.5">
      <c r="A196" t="s">
        <v>148</v>
      </c>
      <c r="B196" s="239"/>
      <c r="C196" t="s">
        <v>213</v>
      </c>
    </row>
    <row r="197" spans="1:3">
      <c r="B197" s="237"/>
    </row>
    <row r="198" spans="1:3" ht="16.5">
      <c r="A198" t="s">
        <v>247</v>
      </c>
      <c r="B198" s="239"/>
      <c r="C198" t="s">
        <v>366</v>
      </c>
    </row>
    <row r="199" spans="1:3">
      <c r="B199" s="237"/>
    </row>
    <row r="200" spans="1:3" ht="16.5">
      <c r="A200" t="s">
        <v>248</v>
      </c>
      <c r="B200" s="239"/>
      <c r="C200" t="s">
        <v>367</v>
      </c>
    </row>
    <row r="201" spans="1:3">
      <c r="B201" s="237"/>
    </row>
    <row r="202" spans="1:3" ht="16.5">
      <c r="A202" t="s">
        <v>249</v>
      </c>
      <c r="B202" s="239"/>
      <c r="C202" t="s">
        <v>368</v>
      </c>
    </row>
    <row r="203" spans="1:3">
      <c r="B203" s="237"/>
    </row>
    <row r="204" spans="1:3" ht="16.5">
      <c r="A204" t="s">
        <v>250</v>
      </c>
      <c r="B204" s="239"/>
      <c r="C204" t="s">
        <v>369</v>
      </c>
    </row>
    <row r="205" spans="1:3">
      <c r="B205" s="237"/>
    </row>
    <row r="206" spans="1:3" ht="16.5">
      <c r="A206" t="s">
        <v>251</v>
      </c>
      <c r="B206" s="239"/>
      <c r="C206" t="s">
        <v>370</v>
      </c>
    </row>
    <row r="207" spans="1:3">
      <c r="B207" s="237"/>
    </row>
    <row r="208" spans="1:3" ht="16.5">
      <c r="A208" t="s">
        <v>252</v>
      </c>
      <c r="B208" s="239"/>
      <c r="C208" t="s">
        <v>242</v>
      </c>
    </row>
    <row r="209" spans="1:3">
      <c r="B209" s="237"/>
    </row>
    <row r="210" spans="1:3" ht="16.5">
      <c r="A210" t="s">
        <v>253</v>
      </c>
      <c r="B210" s="239"/>
      <c r="C210" t="s">
        <v>371</v>
      </c>
    </row>
    <row r="211" spans="1:3">
      <c r="B211" s="237"/>
    </row>
    <row r="212" spans="1:3" ht="16.5">
      <c r="A212" t="s">
        <v>254</v>
      </c>
      <c r="B212" s="239"/>
      <c r="C212" t="s">
        <v>372</v>
      </c>
    </row>
    <row r="213" spans="1:3">
      <c r="B213" s="237"/>
    </row>
    <row r="214" spans="1:3" ht="16.5">
      <c r="A214" t="s">
        <v>255</v>
      </c>
      <c r="B214" s="239"/>
      <c r="C214" t="s">
        <v>224</v>
      </c>
    </row>
    <row r="215" spans="1:3">
      <c r="B215" s="237"/>
    </row>
    <row r="216" spans="1:3" ht="16.5">
      <c r="A216" t="s">
        <v>256</v>
      </c>
      <c r="B216" s="239"/>
      <c r="C216" t="s">
        <v>373</v>
      </c>
    </row>
    <row r="217" spans="1:3">
      <c r="B217" s="237"/>
    </row>
    <row r="218" spans="1:3" ht="16.5">
      <c r="A218" t="s">
        <v>257</v>
      </c>
      <c r="B218" s="239"/>
      <c r="C218" t="s">
        <v>374</v>
      </c>
    </row>
    <row r="219" spans="1:3">
      <c r="B219" s="237"/>
    </row>
    <row r="220" spans="1:3" ht="16.5">
      <c r="A220" t="s">
        <v>258</v>
      </c>
      <c r="B220" s="239"/>
      <c r="C220" t="s">
        <v>375</v>
      </c>
    </row>
    <row r="221" spans="1:3">
      <c r="B221" s="237"/>
    </row>
    <row r="222" spans="1:3" ht="16.5">
      <c r="A222" t="s">
        <v>259</v>
      </c>
      <c r="B222" s="239"/>
      <c r="C222" t="s">
        <v>376</v>
      </c>
    </row>
    <row r="223" spans="1:3">
      <c r="B223" s="237"/>
    </row>
    <row r="224" spans="1:3" ht="16.5">
      <c r="A224" t="s">
        <v>260</v>
      </c>
      <c r="B224" s="239"/>
      <c r="C224" t="s">
        <v>377</v>
      </c>
    </row>
    <row r="225" spans="1:3">
      <c r="B225" s="237"/>
    </row>
    <row r="226" spans="1:3" ht="16.5">
      <c r="A226" t="s">
        <v>261</v>
      </c>
      <c r="B226" s="239"/>
      <c r="C226" t="s">
        <v>378</v>
      </c>
    </row>
    <row r="227" spans="1:3">
      <c r="B227" s="237"/>
    </row>
    <row r="228" spans="1:3" ht="16.5">
      <c r="A228" t="s">
        <v>262</v>
      </c>
      <c r="B228" s="239"/>
      <c r="C228" t="s">
        <v>379</v>
      </c>
    </row>
    <row r="229" spans="1:3">
      <c r="B229" s="237"/>
    </row>
    <row r="230" spans="1:3" ht="16.5">
      <c r="A230" t="s">
        <v>263</v>
      </c>
      <c r="B230" s="239"/>
      <c r="C230" t="s">
        <v>225</v>
      </c>
    </row>
    <row r="231" spans="1:3">
      <c r="B231" s="237"/>
    </row>
    <row r="232" spans="1:3" ht="16.5">
      <c r="A232" t="s">
        <v>264</v>
      </c>
      <c r="B232" s="239"/>
      <c r="C232" t="s">
        <v>226</v>
      </c>
    </row>
    <row r="233" spans="1:3">
      <c r="B233" s="237"/>
    </row>
    <row r="234" spans="1:3" ht="16.5">
      <c r="A234" t="s">
        <v>265</v>
      </c>
      <c r="B234" s="239"/>
      <c r="C234" t="s">
        <v>227</v>
      </c>
    </row>
    <row r="235" spans="1:3">
      <c r="B235" s="237"/>
    </row>
    <row r="236" spans="1:3" ht="16.5">
      <c r="A236" t="s">
        <v>266</v>
      </c>
      <c r="B236" s="239"/>
      <c r="C236" t="s">
        <v>380</v>
      </c>
    </row>
    <row r="237" spans="1:3">
      <c r="B237" s="237"/>
    </row>
    <row r="238" spans="1:3" ht="16.5">
      <c r="A238" t="s">
        <v>267</v>
      </c>
      <c r="B238" s="239"/>
      <c r="C238" t="s">
        <v>381</v>
      </c>
    </row>
    <row r="239" spans="1:3">
      <c r="B239" s="237"/>
    </row>
    <row r="240" spans="1:3" ht="16.5">
      <c r="A240" t="s">
        <v>268</v>
      </c>
      <c r="B240" s="239"/>
      <c r="C240" t="s">
        <v>382</v>
      </c>
    </row>
    <row r="241" spans="1:3">
      <c r="B241" s="237"/>
    </row>
    <row r="242" spans="1:3" ht="16.5">
      <c r="A242" t="s">
        <v>269</v>
      </c>
      <c r="B242" s="239"/>
      <c r="C242" t="s">
        <v>383</v>
      </c>
    </row>
    <row r="243" spans="1:3">
      <c r="B243" s="237"/>
    </row>
    <row r="244" spans="1:3" ht="16.5">
      <c r="A244" t="s">
        <v>270</v>
      </c>
      <c r="B244" s="239"/>
      <c r="C244" t="s">
        <v>384</v>
      </c>
    </row>
    <row r="245" spans="1:3">
      <c r="B245" s="237"/>
    </row>
    <row r="246" spans="1:3" ht="16.5">
      <c r="A246" t="s">
        <v>271</v>
      </c>
      <c r="B246" s="239"/>
      <c r="C246" t="s">
        <v>385</v>
      </c>
    </row>
    <row r="247" spans="1:3">
      <c r="B247" s="237"/>
    </row>
    <row r="248" spans="1:3" ht="16.5">
      <c r="A248" t="s">
        <v>272</v>
      </c>
      <c r="B248" s="239"/>
      <c r="C248" t="s">
        <v>386</v>
      </c>
    </row>
    <row r="249" spans="1:3">
      <c r="B249" s="237"/>
    </row>
    <row r="250" spans="1:3" ht="16.5">
      <c r="A250" t="s">
        <v>273</v>
      </c>
      <c r="B250" s="239"/>
      <c r="C250" t="s">
        <v>387</v>
      </c>
    </row>
    <row r="251" spans="1:3">
      <c r="B251" s="237"/>
    </row>
    <row r="252" spans="1:3" ht="16.5">
      <c r="A252" t="s">
        <v>274</v>
      </c>
      <c r="B252" s="239"/>
      <c r="C252" t="s">
        <v>231</v>
      </c>
    </row>
    <row r="253" spans="1:3">
      <c r="B253" s="237"/>
    </row>
    <row r="254" spans="1:3" ht="16.5">
      <c r="A254" t="s">
        <v>275</v>
      </c>
      <c r="B254" s="239"/>
      <c r="C254" t="s">
        <v>388</v>
      </c>
    </row>
    <row r="255" spans="1:3">
      <c r="B255" s="237"/>
    </row>
    <row r="256" spans="1:3" ht="16.5">
      <c r="A256" t="s">
        <v>276</v>
      </c>
      <c r="B256" s="239"/>
      <c r="C256" t="s">
        <v>232</v>
      </c>
    </row>
    <row r="257" spans="1:3">
      <c r="B257" s="237"/>
    </row>
    <row r="258" spans="1:3" ht="16.5">
      <c r="A258" t="s">
        <v>277</v>
      </c>
      <c r="B258" s="239"/>
      <c r="C258" t="s">
        <v>233</v>
      </c>
    </row>
    <row r="259" spans="1:3">
      <c r="B259" s="237"/>
    </row>
    <row r="260" spans="1:3" ht="16.5">
      <c r="A260" t="s">
        <v>278</v>
      </c>
      <c r="B260" s="239"/>
      <c r="C260" t="s">
        <v>389</v>
      </c>
    </row>
    <row r="261" spans="1:3">
      <c r="B261" s="237"/>
    </row>
    <row r="262" spans="1:3" ht="16.5">
      <c r="A262" t="s">
        <v>279</v>
      </c>
      <c r="B262" s="239"/>
      <c r="C262" t="s">
        <v>390</v>
      </c>
    </row>
    <row r="263" spans="1:3">
      <c r="B263" s="237"/>
    </row>
    <row r="264" spans="1:3" ht="16.5">
      <c r="A264" t="s">
        <v>280</v>
      </c>
      <c r="B264" s="239"/>
      <c r="C264" t="s">
        <v>391</v>
      </c>
    </row>
    <row r="265" spans="1:3">
      <c r="B265" s="237"/>
    </row>
    <row r="266" spans="1:3" ht="16.5">
      <c r="A266" t="s">
        <v>281</v>
      </c>
      <c r="B266" s="239"/>
      <c r="C266" t="s">
        <v>392</v>
      </c>
    </row>
    <row r="267" spans="1:3">
      <c r="B267" s="237"/>
    </row>
    <row r="268" spans="1:3" ht="16.5">
      <c r="A268" t="s">
        <v>282</v>
      </c>
      <c r="B268" s="239"/>
      <c r="C268" t="s">
        <v>393</v>
      </c>
    </row>
    <row r="269" spans="1:3">
      <c r="B269" s="237"/>
    </row>
    <row r="270" spans="1:3" ht="16.5">
      <c r="A270" t="s">
        <v>283</v>
      </c>
      <c r="B270" s="239"/>
      <c r="C270" t="s">
        <v>394</v>
      </c>
    </row>
    <row r="271" spans="1:3">
      <c r="B271" s="237"/>
    </row>
    <row r="272" spans="1:3" ht="16.5">
      <c r="A272" t="s">
        <v>145</v>
      </c>
      <c r="B272" s="239"/>
      <c r="C272" t="s">
        <v>395</v>
      </c>
    </row>
    <row r="273" spans="1:3">
      <c r="B273" s="237"/>
    </row>
    <row r="274" spans="1:3" ht="16.5">
      <c r="A274" t="s">
        <v>284</v>
      </c>
      <c r="B274" s="239"/>
      <c r="C274" t="s">
        <v>396</v>
      </c>
    </row>
    <row r="275" spans="1:3">
      <c r="B275" s="237"/>
    </row>
    <row r="276" spans="1:3" ht="16.5">
      <c r="A276" t="s">
        <v>285</v>
      </c>
      <c r="B276" s="239"/>
      <c r="C276" t="s">
        <v>397</v>
      </c>
    </row>
    <row r="277" spans="1:3">
      <c r="B277" s="237"/>
    </row>
    <row r="278" spans="1:3" ht="16.5">
      <c r="A278" t="s">
        <v>286</v>
      </c>
      <c r="B278" s="239"/>
      <c r="C278" t="s">
        <v>398</v>
      </c>
    </row>
    <row r="279" spans="1:3">
      <c r="B279" s="237"/>
    </row>
    <row r="280" spans="1:3" ht="16.5">
      <c r="A280" t="s">
        <v>287</v>
      </c>
      <c r="B280" s="239"/>
      <c r="C280" t="s">
        <v>399</v>
      </c>
    </row>
    <row r="281" spans="1:3">
      <c r="B281" s="237"/>
    </row>
    <row r="282" spans="1:3" ht="16.5">
      <c r="A282" t="s">
        <v>288</v>
      </c>
      <c r="B282" s="239"/>
      <c r="C282" t="s">
        <v>400</v>
      </c>
    </row>
    <row r="283" spans="1:3">
      <c r="B283" s="237"/>
    </row>
    <row r="284" spans="1:3" ht="16.5">
      <c r="A284" t="s">
        <v>289</v>
      </c>
      <c r="B284" s="239"/>
      <c r="C284" t="s">
        <v>401</v>
      </c>
    </row>
    <row r="285" spans="1:3">
      <c r="B285" s="237"/>
    </row>
    <row r="286" spans="1:3" ht="16.5">
      <c r="A286" t="s">
        <v>290</v>
      </c>
      <c r="B286" s="239"/>
      <c r="C286" t="s">
        <v>402</v>
      </c>
    </row>
    <row r="287" spans="1:3">
      <c r="B287" s="237"/>
    </row>
    <row r="288" spans="1:3" ht="16.5">
      <c r="A288" t="s">
        <v>291</v>
      </c>
      <c r="B288" s="239"/>
      <c r="C288" t="s">
        <v>403</v>
      </c>
    </row>
    <row r="289" spans="1:3">
      <c r="B289" s="237"/>
    </row>
    <row r="290" spans="1:3" ht="16.5">
      <c r="A290" t="s">
        <v>292</v>
      </c>
      <c r="B290" s="239"/>
      <c r="C290" t="s">
        <v>202</v>
      </c>
    </row>
    <row r="291" spans="1:3">
      <c r="B291" s="237"/>
    </row>
    <row r="292" spans="1:3" ht="16.5">
      <c r="A292" t="s">
        <v>293</v>
      </c>
      <c r="B292" s="239"/>
      <c r="C292" t="s">
        <v>404</v>
      </c>
    </row>
    <row r="293" spans="1:3">
      <c r="B293" s="237"/>
    </row>
    <row r="294" spans="1:3" ht="16.5">
      <c r="A294" t="s">
        <v>294</v>
      </c>
      <c r="B294" s="239"/>
      <c r="C294" t="s">
        <v>235</v>
      </c>
    </row>
    <row r="295" spans="1:3">
      <c r="B295" s="237"/>
    </row>
    <row r="296" spans="1:3" ht="16.5">
      <c r="A296" t="s">
        <v>295</v>
      </c>
      <c r="B296" s="239"/>
      <c r="C296" t="s">
        <v>236</v>
      </c>
    </row>
    <row r="297" spans="1:3">
      <c r="B297" s="237"/>
    </row>
    <row r="298" spans="1:3" ht="16.5">
      <c r="A298" t="s">
        <v>296</v>
      </c>
      <c r="B298" s="239"/>
      <c r="C298" t="s">
        <v>405</v>
      </c>
    </row>
    <row r="299" spans="1:3">
      <c r="B299" s="237"/>
    </row>
    <row r="300" spans="1:3" ht="16.5">
      <c r="A300" t="s">
        <v>297</v>
      </c>
      <c r="B300" s="239"/>
      <c r="C300" t="s">
        <v>406</v>
      </c>
    </row>
    <row r="301" spans="1:3">
      <c r="B301" s="237"/>
    </row>
    <row r="302" spans="1:3" ht="16.5">
      <c r="B302" s="239"/>
      <c r="C302" t="s">
        <v>407</v>
      </c>
    </row>
    <row r="303" spans="1:3">
      <c r="B303" s="237"/>
    </row>
    <row r="304" spans="1:3" ht="16.5">
      <c r="B304" s="239"/>
      <c r="C304" t="s">
        <v>237</v>
      </c>
    </row>
    <row r="305" spans="2:3">
      <c r="B305" s="237"/>
    </row>
    <row r="306" spans="2:3" ht="16.5">
      <c r="B306" s="239"/>
      <c r="C306" t="s">
        <v>238</v>
      </c>
    </row>
    <row r="307" spans="2:3">
      <c r="B307" s="237"/>
    </row>
    <row r="308" spans="2:3" ht="16.5">
      <c r="B308" s="239"/>
      <c r="C308" t="s">
        <v>239</v>
      </c>
    </row>
    <row r="309" spans="2:3">
      <c r="B309" s="237"/>
    </row>
    <row r="310" spans="2:3" ht="16.5">
      <c r="B310" s="239"/>
      <c r="C310" t="s">
        <v>241</v>
      </c>
    </row>
    <row r="311" spans="2:3">
      <c r="B311" s="237"/>
    </row>
    <row r="312" spans="2:3" ht="16.5">
      <c r="B312" s="239"/>
      <c r="C312" t="s">
        <v>408</v>
      </c>
    </row>
    <row r="313" spans="2:3">
      <c r="B313" s="237"/>
    </row>
    <row r="314" spans="2:3" ht="16.5">
      <c r="B314" s="239"/>
      <c r="C314" t="s">
        <v>243</v>
      </c>
    </row>
    <row r="315" spans="2:3">
      <c r="B315" s="237"/>
    </row>
    <row r="316" spans="2:3" ht="16.5">
      <c r="B316" s="239"/>
      <c r="C316" t="s">
        <v>244</v>
      </c>
    </row>
    <row r="317" spans="2:3">
      <c r="B317" s="237"/>
    </row>
    <row r="318" spans="2:3" ht="16.5">
      <c r="B318" s="239"/>
      <c r="C318" t="s">
        <v>245</v>
      </c>
    </row>
    <row r="319" spans="2:3">
      <c r="B319" s="237"/>
    </row>
    <row r="320" spans="2:3" ht="16.5">
      <c r="B320" s="239"/>
      <c r="C320" t="s">
        <v>409</v>
      </c>
    </row>
    <row r="321" spans="2:3">
      <c r="B321" s="237"/>
    </row>
    <row r="322" spans="2:3" ht="16.5">
      <c r="B322" s="239"/>
      <c r="C322" t="s">
        <v>148</v>
      </c>
    </row>
    <row r="323" spans="2:3">
      <c r="B323" s="237"/>
    </row>
    <row r="324" spans="2:3" ht="16.5">
      <c r="B324" s="239"/>
      <c r="C324" t="s">
        <v>247</v>
      </c>
    </row>
    <row r="325" spans="2:3">
      <c r="B325" s="237"/>
    </row>
    <row r="326" spans="2:3" ht="16.5">
      <c r="B326" s="239"/>
      <c r="C326" t="s">
        <v>248</v>
      </c>
    </row>
    <row r="327" spans="2:3">
      <c r="B327" s="237"/>
    </row>
    <row r="328" spans="2:3" ht="16.5">
      <c r="B328" s="239"/>
      <c r="C328" t="s">
        <v>249</v>
      </c>
    </row>
    <row r="329" spans="2:3">
      <c r="B329" s="237"/>
    </row>
    <row r="330" spans="2:3" ht="16.5">
      <c r="B330" s="239"/>
      <c r="C330" t="s">
        <v>250</v>
      </c>
    </row>
    <row r="331" spans="2:3">
      <c r="B331" s="237"/>
    </row>
    <row r="332" spans="2:3" ht="16.5">
      <c r="B332" s="239"/>
      <c r="C332" t="s">
        <v>251</v>
      </c>
    </row>
    <row r="333" spans="2:3">
      <c r="B333" s="237"/>
    </row>
    <row r="334" spans="2:3" ht="16.5">
      <c r="B334" s="239"/>
      <c r="C334" t="s">
        <v>410</v>
      </c>
    </row>
    <row r="335" spans="2:3">
      <c r="B335" s="237"/>
    </row>
    <row r="336" spans="2:3" ht="16.5">
      <c r="B336" s="239"/>
      <c r="C336" t="s">
        <v>252</v>
      </c>
    </row>
    <row r="337" spans="2:3">
      <c r="B337" s="237"/>
    </row>
    <row r="338" spans="2:3" ht="16.5">
      <c r="B338" s="239"/>
      <c r="C338" t="s">
        <v>253</v>
      </c>
    </row>
    <row r="339" spans="2:3">
      <c r="B339" s="237"/>
    </row>
    <row r="340" spans="2:3" ht="16.5">
      <c r="B340" s="239"/>
      <c r="C340" t="s">
        <v>254</v>
      </c>
    </row>
    <row r="341" spans="2:3">
      <c r="B341" s="237"/>
    </row>
    <row r="342" spans="2:3" ht="16.5">
      <c r="B342" s="239"/>
      <c r="C342" t="s">
        <v>255</v>
      </c>
    </row>
    <row r="343" spans="2:3">
      <c r="B343" s="237"/>
    </row>
    <row r="344" spans="2:3" ht="16.5">
      <c r="B344" s="239"/>
      <c r="C344" t="s">
        <v>256</v>
      </c>
    </row>
    <row r="345" spans="2:3">
      <c r="B345" s="237"/>
    </row>
    <row r="346" spans="2:3" ht="16.5">
      <c r="B346" s="239"/>
      <c r="C346" t="s">
        <v>257</v>
      </c>
    </row>
    <row r="347" spans="2:3">
      <c r="B347" s="237"/>
    </row>
    <row r="348" spans="2:3" ht="16.5">
      <c r="B348" s="239"/>
      <c r="C348" t="s">
        <v>258</v>
      </c>
    </row>
    <row r="349" spans="2:3">
      <c r="B349" s="237"/>
    </row>
    <row r="350" spans="2:3" ht="16.5">
      <c r="B350" s="239"/>
      <c r="C350" t="s">
        <v>259</v>
      </c>
    </row>
    <row r="351" spans="2:3">
      <c r="B351" s="237"/>
    </row>
    <row r="352" spans="2:3" ht="16.5">
      <c r="B352" s="239"/>
      <c r="C352" t="s">
        <v>260</v>
      </c>
    </row>
    <row r="353" spans="2:3">
      <c r="B353" s="237"/>
    </row>
    <row r="354" spans="2:3" ht="16.5">
      <c r="B354" s="239"/>
      <c r="C354" t="s">
        <v>261</v>
      </c>
    </row>
    <row r="355" spans="2:3">
      <c r="B355" s="237"/>
    </row>
    <row r="356" spans="2:3" ht="16.5">
      <c r="B356" s="239"/>
      <c r="C356" t="s">
        <v>411</v>
      </c>
    </row>
    <row r="357" spans="2:3">
      <c r="B357" s="237"/>
    </row>
    <row r="358" spans="2:3" ht="16.5">
      <c r="B358" s="239"/>
      <c r="C358" t="s">
        <v>262</v>
      </c>
    </row>
    <row r="359" spans="2:3">
      <c r="B359" s="237"/>
    </row>
    <row r="360" spans="2:3" ht="16.5">
      <c r="B360" s="239"/>
      <c r="C360" t="s">
        <v>412</v>
      </c>
    </row>
    <row r="361" spans="2:3">
      <c r="B361" s="237"/>
    </row>
    <row r="362" spans="2:3" ht="16.5">
      <c r="B362" s="239"/>
      <c r="C362" t="s">
        <v>147</v>
      </c>
    </row>
    <row r="363" spans="2:3">
      <c r="B363" s="237"/>
    </row>
    <row r="364" spans="2:3" ht="16.5">
      <c r="B364" s="239"/>
      <c r="C364" t="s">
        <v>265</v>
      </c>
    </row>
    <row r="365" spans="2:3">
      <c r="B365" s="237"/>
    </row>
    <row r="366" spans="2:3" ht="16.5">
      <c r="B366" s="239"/>
      <c r="C366" t="s">
        <v>266</v>
      </c>
    </row>
    <row r="367" spans="2:3">
      <c r="B367" s="237"/>
    </row>
    <row r="368" spans="2:3" ht="16.5">
      <c r="B368" s="239"/>
      <c r="C368" t="s">
        <v>267</v>
      </c>
    </row>
    <row r="369" spans="2:3">
      <c r="B369" s="237"/>
    </row>
    <row r="370" spans="2:3" ht="16.5">
      <c r="B370" s="239"/>
      <c r="C370" t="s">
        <v>268</v>
      </c>
    </row>
    <row r="371" spans="2:3">
      <c r="B371" s="237"/>
    </row>
    <row r="372" spans="2:3" ht="16.5">
      <c r="B372" s="239"/>
      <c r="C372" t="s">
        <v>269</v>
      </c>
    </row>
    <row r="373" spans="2:3">
      <c r="B373" s="237"/>
    </row>
    <row r="374" spans="2:3" ht="16.5">
      <c r="B374" s="239"/>
      <c r="C374" t="s">
        <v>413</v>
      </c>
    </row>
    <row r="375" spans="2:3">
      <c r="B375" s="237"/>
    </row>
    <row r="376" spans="2:3" ht="16.5">
      <c r="B376" s="239"/>
      <c r="C376" t="s">
        <v>188</v>
      </c>
    </row>
    <row r="377" spans="2:3">
      <c r="B377" s="237"/>
    </row>
    <row r="378" spans="2:3" ht="16.5">
      <c r="B378" s="239"/>
      <c r="C378" t="s">
        <v>270</v>
      </c>
    </row>
    <row r="379" spans="2:3">
      <c r="B379" s="237"/>
    </row>
    <row r="380" spans="2:3" ht="16.5">
      <c r="B380" s="239"/>
      <c r="C380" t="s">
        <v>271</v>
      </c>
    </row>
    <row r="381" spans="2:3">
      <c r="B381" s="237"/>
    </row>
    <row r="382" spans="2:3" ht="16.5">
      <c r="B382" s="239"/>
      <c r="C382" t="s">
        <v>414</v>
      </c>
    </row>
    <row r="383" spans="2:3">
      <c r="B383" s="237"/>
    </row>
    <row r="384" spans="2:3" ht="16.5">
      <c r="B384" s="239"/>
      <c r="C384" t="s">
        <v>272</v>
      </c>
    </row>
    <row r="385" spans="2:3">
      <c r="B385" s="237"/>
    </row>
    <row r="386" spans="2:3" ht="16.5">
      <c r="B386" s="239"/>
      <c r="C386" t="s">
        <v>415</v>
      </c>
    </row>
    <row r="387" spans="2:3">
      <c r="B387" s="237"/>
    </row>
    <row r="388" spans="2:3" ht="16.5">
      <c r="B388" s="239"/>
      <c r="C388" t="s">
        <v>273</v>
      </c>
    </row>
    <row r="389" spans="2:3">
      <c r="B389" s="237"/>
    </row>
    <row r="390" spans="2:3" ht="16.5">
      <c r="B390" s="239"/>
      <c r="C390" t="s">
        <v>274</v>
      </c>
    </row>
    <row r="391" spans="2:3">
      <c r="B391" s="237"/>
    </row>
    <row r="392" spans="2:3" ht="16.5">
      <c r="B392" s="239"/>
      <c r="C392" t="s">
        <v>416</v>
      </c>
    </row>
    <row r="393" spans="2:3">
      <c r="B393" s="237"/>
    </row>
    <row r="394" spans="2:3" ht="16.5">
      <c r="B394" s="239"/>
      <c r="C394" t="s">
        <v>275</v>
      </c>
    </row>
    <row r="395" spans="2:3">
      <c r="B395" s="237"/>
    </row>
    <row r="396" spans="2:3" ht="16.5">
      <c r="B396" s="239"/>
      <c r="C396" t="s">
        <v>286</v>
      </c>
    </row>
    <row r="397" spans="2:3">
      <c r="B397" s="237"/>
    </row>
    <row r="398" spans="2:3" ht="16.5">
      <c r="B398" s="239"/>
      <c r="C398" t="s">
        <v>276</v>
      </c>
    </row>
    <row r="399" spans="2:3">
      <c r="B399" s="237"/>
    </row>
    <row r="400" spans="2:3" ht="16.5">
      <c r="B400" s="239"/>
      <c r="C400" t="s">
        <v>277</v>
      </c>
    </row>
    <row r="401" spans="2:3">
      <c r="B401" s="237"/>
    </row>
    <row r="402" spans="2:3" ht="16.5">
      <c r="B402" s="239"/>
      <c r="C402" t="s">
        <v>278</v>
      </c>
    </row>
    <row r="403" spans="2:3">
      <c r="B403" s="237"/>
    </row>
    <row r="404" spans="2:3" ht="16.5">
      <c r="B404" s="239"/>
      <c r="C404" t="s">
        <v>279</v>
      </c>
    </row>
    <row r="405" spans="2:3">
      <c r="B405" s="237"/>
    </row>
    <row r="406" spans="2:3" ht="16.5">
      <c r="B406" s="239"/>
      <c r="C406" t="s">
        <v>417</v>
      </c>
    </row>
    <row r="407" spans="2:3">
      <c r="B407" s="237"/>
    </row>
    <row r="408" spans="2:3" ht="16.5">
      <c r="B408" s="239"/>
      <c r="C408" t="s">
        <v>289</v>
      </c>
    </row>
    <row r="409" spans="2:3">
      <c r="B409" s="237"/>
    </row>
    <row r="410" spans="2:3" ht="16.5">
      <c r="B410" s="239"/>
      <c r="C410" t="s">
        <v>294</v>
      </c>
    </row>
    <row r="411" spans="2:3">
      <c r="B411" s="237"/>
    </row>
    <row r="412" spans="2:3" ht="16.5">
      <c r="B412" s="239"/>
      <c r="C412" t="s">
        <v>281</v>
      </c>
    </row>
    <row r="413" spans="2:3">
      <c r="B413" s="237"/>
    </row>
    <row r="414" spans="2:3" ht="16.5">
      <c r="B414" s="239"/>
      <c r="C414" t="s">
        <v>282</v>
      </c>
    </row>
    <row r="415" spans="2:3">
      <c r="B415" s="237"/>
    </row>
    <row r="416" spans="2:3" ht="16.5">
      <c r="B416" s="239"/>
      <c r="C416" t="s">
        <v>283</v>
      </c>
    </row>
    <row r="417" spans="2:3">
      <c r="B417" s="237"/>
    </row>
    <row r="418" spans="2:3" ht="16.5">
      <c r="B418" s="239"/>
      <c r="C418" t="s">
        <v>418</v>
      </c>
    </row>
    <row r="419" spans="2:3">
      <c r="B419" s="237"/>
    </row>
    <row r="420" spans="2:3" ht="16.5">
      <c r="B420" s="239"/>
      <c r="C420" t="s">
        <v>285</v>
      </c>
    </row>
    <row r="421" spans="2:3">
      <c r="B421" s="237"/>
    </row>
    <row r="422" spans="2:3" ht="16.5">
      <c r="B422" s="239"/>
      <c r="C422" t="s">
        <v>145</v>
      </c>
    </row>
    <row r="423" spans="2:3">
      <c r="B423" s="237"/>
    </row>
    <row r="424" spans="2:3" ht="16.5">
      <c r="B424" s="239"/>
      <c r="C424" t="s">
        <v>287</v>
      </c>
    </row>
    <row r="425" spans="2:3">
      <c r="B425" s="237"/>
    </row>
    <row r="426" spans="2:3" ht="16.5">
      <c r="B426" s="239"/>
      <c r="C426" t="s">
        <v>288</v>
      </c>
    </row>
    <row r="427" spans="2:3">
      <c r="B427" s="237"/>
    </row>
    <row r="428" spans="2:3" ht="16.5">
      <c r="B428" s="239"/>
      <c r="C428" t="s">
        <v>419</v>
      </c>
    </row>
    <row r="429" spans="2:3">
      <c r="B429" s="237"/>
    </row>
    <row r="430" spans="2:3" ht="16.5">
      <c r="B430" s="239"/>
      <c r="C430" t="s">
        <v>420</v>
      </c>
    </row>
    <row r="431" spans="2:3">
      <c r="B431" s="237"/>
    </row>
    <row r="432" spans="2:3" ht="16.5">
      <c r="B432" s="239"/>
      <c r="C432" t="s">
        <v>421</v>
      </c>
    </row>
    <row r="433" spans="2:3">
      <c r="B433" s="237"/>
    </row>
    <row r="434" spans="2:3" ht="16.5">
      <c r="B434" s="239"/>
      <c r="C434" t="s">
        <v>290</v>
      </c>
    </row>
    <row r="435" spans="2:3">
      <c r="B435" s="237"/>
    </row>
    <row r="436" spans="2:3" ht="16.5">
      <c r="B436" s="239"/>
      <c r="C436" t="s">
        <v>291</v>
      </c>
    </row>
    <row r="437" spans="2:3">
      <c r="B437" s="237"/>
    </row>
    <row r="438" spans="2:3" ht="16.5">
      <c r="B438" s="239"/>
      <c r="C438" t="s">
        <v>422</v>
      </c>
    </row>
    <row r="439" spans="2:3">
      <c r="B439" s="237"/>
    </row>
    <row r="440" spans="2:3" ht="16.5">
      <c r="B440" s="239"/>
      <c r="C440" t="s">
        <v>423</v>
      </c>
    </row>
    <row r="441" spans="2:3">
      <c r="B441" s="237"/>
    </row>
    <row r="442" spans="2:3" ht="16.5">
      <c r="B442" s="239"/>
      <c r="C442" t="s">
        <v>424</v>
      </c>
    </row>
    <row r="443" spans="2:3">
      <c r="B443" s="237"/>
    </row>
    <row r="444" spans="2:3" ht="16.5">
      <c r="B444" s="239"/>
      <c r="C444" t="s">
        <v>292</v>
      </c>
    </row>
    <row r="445" spans="2:3">
      <c r="B445" s="237"/>
    </row>
    <row r="446" spans="2:3" ht="16.5">
      <c r="B446" s="239"/>
      <c r="C446" t="s">
        <v>425</v>
      </c>
    </row>
    <row r="447" spans="2:3">
      <c r="B447" s="237"/>
    </row>
    <row r="448" spans="2:3" ht="16.5">
      <c r="B448" s="239"/>
      <c r="C448" t="s">
        <v>426</v>
      </c>
    </row>
    <row r="449" spans="2:3">
      <c r="B449" s="237"/>
    </row>
    <row r="450" spans="2:3" ht="16.5">
      <c r="B450" s="239"/>
      <c r="C450" t="s">
        <v>427</v>
      </c>
    </row>
    <row r="451" spans="2:3">
      <c r="B451" s="237"/>
    </row>
    <row r="452" spans="2:3" ht="16.5">
      <c r="B452" s="239"/>
      <c r="C452" t="s">
        <v>428</v>
      </c>
    </row>
    <row r="453" spans="2:3">
      <c r="B453" s="237"/>
    </row>
    <row r="454" spans="2:3" ht="16.5">
      <c r="B454" s="239"/>
      <c r="C454" t="s">
        <v>429</v>
      </c>
    </row>
    <row r="455" spans="2:3">
      <c r="B455" s="237"/>
    </row>
    <row r="456" spans="2:3" ht="16.5">
      <c r="B456" s="239"/>
      <c r="C456" t="s">
        <v>430</v>
      </c>
    </row>
    <row r="457" spans="2:3">
      <c r="B457" s="237"/>
    </row>
    <row r="458" spans="2:3" ht="16.5">
      <c r="B458" s="239"/>
      <c r="C458" t="s">
        <v>295</v>
      </c>
    </row>
    <row r="459" spans="2:3">
      <c r="B459" s="237"/>
    </row>
    <row r="460" spans="2:3" ht="16.5">
      <c r="B460" s="239"/>
      <c r="C460" t="s">
        <v>296</v>
      </c>
    </row>
    <row r="461" spans="2:3">
      <c r="B461" s="237"/>
    </row>
    <row r="462" spans="2:3" ht="16.5">
      <c r="B462" s="239"/>
      <c r="C462" t="s">
        <v>431</v>
      </c>
    </row>
    <row r="463" spans="2:3">
      <c r="B463" s="237"/>
    </row>
    <row r="464" spans="2:3" ht="16.5">
      <c r="B464" s="239"/>
      <c r="C464" t="s">
        <v>432</v>
      </c>
    </row>
    <row r="465" spans="2:3">
      <c r="B465" s="237"/>
    </row>
    <row r="466" spans="2:3" ht="16.5">
      <c r="B466" s="239"/>
      <c r="C466" t="s">
        <v>433</v>
      </c>
    </row>
    <row r="467" spans="2:3">
      <c r="B467" s="237"/>
    </row>
    <row r="468" spans="2:3" ht="16.5">
      <c r="B468" s="239"/>
      <c r="C468" t="s">
        <v>297</v>
      </c>
    </row>
    <row r="469" spans="2:3">
      <c r="B469" s="237"/>
    </row>
  </sheetData>
  <autoFilter ref="G3:I81" xr:uid="{7A89F983-7B8B-4B7B-997C-C527634235C9}">
    <filterColumn colId="2">
      <customFilters>
        <customFilter operator="notEqual" val=" "/>
      </customFilters>
    </filterColumn>
  </autoFilter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1087B-F346-4BDF-BE90-0DD9CED3BAC9}">
  <sheetPr>
    <pageSetUpPr fitToPage="1"/>
  </sheetPr>
  <dimension ref="A1:AM54"/>
  <sheetViews>
    <sheetView showGridLines="0" view="pageBreakPreview" zoomScale="85" zoomScaleNormal="100" zoomScaleSheetLayoutView="85" workbookViewId="0">
      <selection activeCell="D22" sqref="D22"/>
    </sheetView>
  </sheetViews>
  <sheetFormatPr defaultRowHeight="15.75"/>
  <cols>
    <col min="1" max="1" width="9.5" style="5" bestFit="1" customWidth="1"/>
    <col min="2" max="2" width="23.25" style="47" customWidth="1"/>
    <col min="3" max="4" width="10.625" style="47" customWidth="1"/>
    <col min="5" max="5" width="10.125" style="90" hidden="1" customWidth="1"/>
    <col min="6" max="7" width="10.625" style="47" customWidth="1"/>
    <col min="8" max="8" width="17.125" style="47" bestFit="1" customWidth="1"/>
    <col min="9" max="9" width="11.625" style="47" bestFit="1" customWidth="1"/>
    <col min="10" max="14" width="10.625" style="47" customWidth="1"/>
    <col min="15" max="15" width="12.625" style="47" bestFit="1" customWidth="1"/>
    <col min="16" max="16" width="10.625" style="47" customWidth="1"/>
    <col min="17" max="17" width="16.125" style="48" bestFit="1" customWidth="1"/>
    <col min="18" max="18" width="14.25" style="48" customWidth="1"/>
    <col min="19" max="19" width="10.625" style="2" customWidth="1"/>
    <col min="20" max="20" width="10.625" style="47" customWidth="1"/>
    <col min="21" max="21" width="10.625" style="49" customWidth="1"/>
    <col min="22" max="22" width="10.625" style="50" customWidth="1"/>
    <col min="23" max="23" width="10.625" style="2" customWidth="1"/>
    <col min="24" max="24" width="10.625" style="47" customWidth="1"/>
    <col min="25" max="26" width="10.625" style="2" customWidth="1"/>
    <col min="27" max="27" width="13.875" style="2" bestFit="1" customWidth="1"/>
    <col min="28" max="28" width="10.625" style="2" customWidth="1"/>
    <col min="29" max="29" width="16.125" style="2" customWidth="1"/>
    <col min="30" max="30" width="12.125" style="2" bestFit="1" customWidth="1"/>
    <col min="31" max="32" width="10.625" style="2" customWidth="1"/>
    <col min="33" max="33" width="8" style="2" customWidth="1"/>
    <col min="34" max="34" width="10.625" style="2" customWidth="1"/>
    <col min="35" max="35" width="29.875" style="2" bestFit="1" customWidth="1"/>
    <col min="36" max="36" width="12" style="2" bestFit="1" customWidth="1"/>
    <col min="37" max="37" width="15.125" style="2" customWidth="1"/>
    <col min="38" max="38" width="14.5" style="2" customWidth="1"/>
    <col min="39" max="39" width="10.625" style="2" customWidth="1"/>
    <col min="40" max="16384" width="9" style="2"/>
  </cols>
  <sheetData>
    <row r="1" spans="1:38" ht="18.75">
      <c r="A1" s="1" t="s">
        <v>0</v>
      </c>
      <c r="B1" s="2"/>
      <c r="C1" s="51" t="s">
        <v>1</v>
      </c>
      <c r="D1" s="51">
        <v>11</v>
      </c>
      <c r="E1" s="84"/>
      <c r="F1" s="2"/>
      <c r="G1" s="83"/>
      <c r="H1" s="82">
        <f>SUMIFS($F$4:$F$54,$H$4:$H$54,9)</f>
        <v>117399</v>
      </c>
      <c r="I1" s="2"/>
      <c r="J1" s="82">
        <f>SUMIFS($F$4:$F$54,$J$4:$J$54,2)</f>
        <v>117399</v>
      </c>
      <c r="K1" s="82">
        <f>SUMIFS($F$4:$F$54,$K$4:$K$54,1)</f>
        <v>109850</v>
      </c>
      <c r="L1" s="82">
        <f>SUMIFS($F$4:$F$54,$O$4:$O$54,1)</f>
        <v>117399</v>
      </c>
      <c r="M1" s="82">
        <f>SUMIFS($F$4:$F$54,$M$4:$M$54,1)</f>
        <v>0</v>
      </c>
      <c r="N1" s="82"/>
      <c r="O1" s="82">
        <f>SUMIFS($F$4:$F$54,$O$4:$O$54,1)</f>
        <v>117399</v>
      </c>
      <c r="P1" s="82">
        <f>SUMIFS($F$4:$F$54,$P$4:$P$54,1)</f>
        <v>117399</v>
      </c>
      <c r="Q1" s="2"/>
      <c r="R1" s="166">
        <f>SUM(R4:R54)</f>
        <v>10530</v>
      </c>
      <c r="S1" s="4"/>
      <c r="T1" s="2"/>
      <c r="U1" s="2"/>
      <c r="V1" s="2"/>
      <c r="X1" s="2"/>
    </row>
    <row r="2" spans="1:38">
      <c r="B2" s="2"/>
      <c r="C2" s="2"/>
      <c r="D2" s="2"/>
      <c r="E2" s="85">
        <f>IF(COUNT($E$4:$E$50,1)&gt;10,9,COUNT($E$4:$E$50,1)-2)</f>
        <v>9</v>
      </c>
      <c r="F2" s="6"/>
      <c r="G2" s="160" t="s">
        <v>123</v>
      </c>
      <c r="H2" s="161" t="str">
        <f>"("&amp;VLOOKUP($E2,注意事項!$A$21:$G$30,7,0)&amp;"円まで)"</f>
        <v>(111111円まで)</v>
      </c>
      <c r="I2" s="162"/>
      <c r="J2" s="162" t="s">
        <v>53</v>
      </c>
      <c r="K2" s="162" t="s">
        <v>53</v>
      </c>
      <c r="L2" s="162" t="s">
        <v>125</v>
      </c>
      <c r="M2" s="162" t="s">
        <v>125</v>
      </c>
      <c r="N2" s="162" t="s">
        <v>127</v>
      </c>
      <c r="O2" s="162" t="s">
        <v>58</v>
      </c>
      <c r="P2" s="162" t="s">
        <v>57</v>
      </c>
      <c r="Q2" s="2"/>
      <c r="R2" s="166">
        <f>R1-10000</f>
        <v>530</v>
      </c>
      <c r="T2" s="2"/>
      <c r="U2" s="2"/>
      <c r="V2" s="2"/>
      <c r="X2" s="2"/>
      <c r="AI2" s="2" t="s">
        <v>2</v>
      </c>
    </row>
    <row r="3" spans="1:38" ht="33.75" customHeight="1" thickBot="1">
      <c r="A3" s="7" t="s">
        <v>3</v>
      </c>
      <c r="B3" s="8" t="s">
        <v>4</v>
      </c>
      <c r="C3" s="8" t="s">
        <v>5</v>
      </c>
      <c r="D3" s="8" t="s">
        <v>6</v>
      </c>
      <c r="E3" s="86" t="s">
        <v>60</v>
      </c>
      <c r="F3" s="8" t="s">
        <v>54</v>
      </c>
      <c r="G3" s="9" t="s">
        <v>1</v>
      </c>
      <c r="H3" s="8" t="s">
        <v>7</v>
      </c>
      <c r="I3" s="8" t="s">
        <v>8</v>
      </c>
      <c r="J3" s="8" t="s">
        <v>48</v>
      </c>
      <c r="K3" s="8" t="s">
        <v>51</v>
      </c>
      <c r="L3" s="8" t="s">
        <v>50</v>
      </c>
      <c r="M3" s="8" t="s">
        <v>124</v>
      </c>
      <c r="N3" s="8" t="s">
        <v>126</v>
      </c>
      <c r="O3" s="13" t="s">
        <v>56</v>
      </c>
      <c r="P3" s="8" t="s">
        <v>55</v>
      </c>
      <c r="Q3" s="10" t="s">
        <v>49</v>
      </c>
      <c r="R3" s="10" t="s">
        <v>9</v>
      </c>
      <c r="S3" s="10" t="s">
        <v>10</v>
      </c>
      <c r="T3" s="8" t="s">
        <v>11</v>
      </c>
      <c r="U3" s="8" t="s">
        <v>12</v>
      </c>
      <c r="V3" s="11" t="s">
        <v>13</v>
      </c>
      <c r="W3" s="12" t="s">
        <v>14</v>
      </c>
      <c r="X3" s="13" t="s">
        <v>15</v>
      </c>
      <c r="Y3" s="10" t="s">
        <v>59</v>
      </c>
      <c r="Z3" s="14" t="s">
        <v>16</v>
      </c>
      <c r="AA3" s="167" t="s">
        <v>17</v>
      </c>
      <c r="AB3" s="168" t="s">
        <v>18</v>
      </c>
      <c r="AC3" s="169" t="s">
        <v>128</v>
      </c>
      <c r="AD3" s="170" t="s">
        <v>129</v>
      </c>
      <c r="AE3" s="170" t="s">
        <v>130</v>
      </c>
      <c r="AF3" s="170" t="s">
        <v>131</v>
      </c>
      <c r="AG3" s="170" t="s">
        <v>132</v>
      </c>
      <c r="AH3" s="5"/>
      <c r="AI3" s="15" t="s">
        <v>19</v>
      </c>
      <c r="AJ3" s="16">
        <f>SUM(F:F)</f>
        <v>117399</v>
      </c>
      <c r="AK3" s="79" t="s">
        <v>20</v>
      </c>
      <c r="AL3" s="79" t="s">
        <v>21</v>
      </c>
    </row>
    <row r="4" spans="1:38" ht="16.5" thickTop="1">
      <c r="A4" s="18" t="s">
        <v>22</v>
      </c>
      <c r="B4" s="19" t="s">
        <v>23</v>
      </c>
      <c r="C4" s="20">
        <v>28580</v>
      </c>
      <c r="D4" s="20">
        <v>1</v>
      </c>
      <c r="E4" s="87">
        <f>IFERROR(IF(F4&gt;=1000,1,""),"")</f>
        <v>1</v>
      </c>
      <c r="F4" s="20">
        <f>$D4*$C4</f>
        <v>28580</v>
      </c>
      <c r="G4" s="21">
        <f t="shared" ref="G4:G15" si="0">$D$1</f>
        <v>11</v>
      </c>
      <c r="H4" s="22">
        <f>$E$2</f>
        <v>9</v>
      </c>
      <c r="I4" s="22"/>
      <c r="J4" s="22">
        <v>2</v>
      </c>
      <c r="K4" s="22">
        <v>1</v>
      </c>
      <c r="L4" s="22"/>
      <c r="M4" s="22"/>
      <c r="N4" s="22"/>
      <c r="O4" s="22">
        <v>1</v>
      </c>
      <c r="P4" s="22">
        <v>1</v>
      </c>
      <c r="Q4" s="23">
        <f>ROUNDDOWN(ROUNDDOWN($F4,-2)*SUM($G4:$P4)*0.01,0)</f>
        <v>7125</v>
      </c>
      <c r="R4" s="23">
        <f t="shared" ref="R4:R9" si="1">ROUNDDOWN(ROUNDDOWN($F4,-2)*(H4)*0.01,0)</f>
        <v>2565</v>
      </c>
      <c r="S4" s="23">
        <f>F4-Q4</f>
        <v>21455</v>
      </c>
      <c r="T4" s="20">
        <v>25000</v>
      </c>
      <c r="U4" s="24"/>
      <c r="V4" s="25">
        <f t="shared" ref="V4:V15" si="2">T4*D4</f>
        <v>25000</v>
      </c>
      <c r="W4" s="26"/>
      <c r="X4" s="20"/>
      <c r="Y4" s="23">
        <f>V4-W4-X4-S4</f>
        <v>3545</v>
      </c>
      <c r="Z4" s="52">
        <f t="shared" ref="Z4:Z15" si="3">IF($AB4="在庫",0,$Y4)</f>
        <v>0</v>
      </c>
      <c r="AA4" s="27">
        <f t="shared" ref="AA4:AA15" si="4">IF($T4="",0,ROUNDDOWN($Y4/$C4*100,2))</f>
        <v>12.4</v>
      </c>
      <c r="AB4" s="28" t="s">
        <v>24</v>
      </c>
      <c r="AC4" s="28" t="s">
        <v>133</v>
      </c>
      <c r="AD4" s="28"/>
      <c r="AE4" s="28"/>
      <c r="AF4" s="28"/>
      <c r="AG4" s="28"/>
      <c r="AH4" s="3"/>
      <c r="AI4" s="15" t="s">
        <v>25</v>
      </c>
      <c r="AJ4" s="16">
        <f>+SUM(Q:Q)-$R$2</f>
        <v>31086</v>
      </c>
      <c r="AK4" s="29">
        <f>AJ4+AJ5</f>
        <v>126086</v>
      </c>
      <c r="AL4" s="29">
        <f>AJ3+AJ6</f>
        <v>117399</v>
      </c>
    </row>
    <row r="5" spans="1:38">
      <c r="A5" s="30" t="s">
        <v>26</v>
      </c>
      <c r="B5" s="31" t="s">
        <v>23</v>
      </c>
      <c r="C5" s="32">
        <v>28490</v>
      </c>
      <c r="D5" s="32">
        <v>1</v>
      </c>
      <c r="E5" s="87">
        <f t="shared" ref="E5:E14" si="5">IFERROR(IF(F5&gt;=1000,1,""),"")</f>
        <v>1</v>
      </c>
      <c r="F5" s="32">
        <f t="shared" ref="F5:F15" si="6">$D5*$C5</f>
        <v>28490</v>
      </c>
      <c r="G5" s="33">
        <f t="shared" si="0"/>
        <v>11</v>
      </c>
      <c r="H5" s="22">
        <f t="shared" ref="H5:H15" si="7">$E$2</f>
        <v>9</v>
      </c>
      <c r="I5" s="34"/>
      <c r="J5" s="34">
        <v>2</v>
      </c>
      <c r="K5" s="34">
        <v>1</v>
      </c>
      <c r="L5" s="34"/>
      <c r="M5" s="34"/>
      <c r="N5" s="34"/>
      <c r="O5" s="34">
        <v>1</v>
      </c>
      <c r="P5" s="34">
        <v>1</v>
      </c>
      <c r="Q5" s="23">
        <f>ROUNDDOWN(ROUNDDOWN($F5,-2)*SUM($G5:$P5)*0.01,0)</f>
        <v>7100</v>
      </c>
      <c r="R5" s="23">
        <f t="shared" si="1"/>
        <v>2556</v>
      </c>
      <c r="S5" s="23">
        <f t="shared" ref="S5:S15" si="8">F5-Q5</f>
        <v>21390</v>
      </c>
      <c r="T5" s="32">
        <v>25000</v>
      </c>
      <c r="U5" s="36"/>
      <c r="V5" s="37">
        <f t="shared" si="2"/>
        <v>25000</v>
      </c>
      <c r="W5" s="26"/>
      <c r="X5" s="32"/>
      <c r="Y5" s="35">
        <f t="shared" ref="Y5:Y14" si="9">V5-W5-X5-S5</f>
        <v>3610</v>
      </c>
      <c r="Z5" s="53">
        <f t="shared" si="3"/>
        <v>0</v>
      </c>
      <c r="AA5" s="40">
        <f t="shared" si="4"/>
        <v>12.67</v>
      </c>
      <c r="AB5" s="41" t="s">
        <v>24</v>
      </c>
      <c r="AC5" s="41"/>
      <c r="AD5" s="41"/>
      <c r="AE5" s="41"/>
      <c r="AF5" s="41"/>
      <c r="AG5" s="41"/>
      <c r="AH5" s="3"/>
      <c r="AI5" s="15" t="s">
        <v>27</v>
      </c>
      <c r="AJ5" s="16">
        <f>SUM(V:V)</f>
        <v>95000</v>
      </c>
      <c r="AL5" s="80" t="s">
        <v>52</v>
      </c>
    </row>
    <row r="6" spans="1:38">
      <c r="A6" s="30" t="s">
        <v>28</v>
      </c>
      <c r="B6" s="31" t="s">
        <v>23</v>
      </c>
      <c r="C6" s="54">
        <v>30800</v>
      </c>
      <c r="D6" s="32">
        <v>1</v>
      </c>
      <c r="E6" s="87">
        <f t="shared" si="5"/>
        <v>1</v>
      </c>
      <c r="F6" s="32">
        <f>$D6*$C6-300</f>
        <v>30500</v>
      </c>
      <c r="G6" s="33">
        <f t="shared" si="0"/>
        <v>11</v>
      </c>
      <c r="H6" s="22">
        <f t="shared" si="7"/>
        <v>9</v>
      </c>
      <c r="I6" s="34">
        <v>8</v>
      </c>
      <c r="J6" s="34">
        <v>2</v>
      </c>
      <c r="K6" s="34">
        <v>1</v>
      </c>
      <c r="L6" s="34"/>
      <c r="M6" s="34"/>
      <c r="N6" s="34"/>
      <c r="O6" s="34">
        <v>1</v>
      </c>
      <c r="P6" s="34">
        <v>1</v>
      </c>
      <c r="Q6" s="23">
        <f t="shared" ref="Q6:Q16" si="10">ROUNDDOWN(ROUNDDOWN($F6,-2)*SUM($G6:$P6)*0.01,0)</f>
        <v>10065</v>
      </c>
      <c r="R6" s="23">
        <f t="shared" si="1"/>
        <v>2745</v>
      </c>
      <c r="S6" s="23">
        <f t="shared" si="8"/>
        <v>20435</v>
      </c>
      <c r="T6" s="32">
        <v>25000</v>
      </c>
      <c r="U6" s="36"/>
      <c r="V6" s="37">
        <f t="shared" si="2"/>
        <v>25000</v>
      </c>
      <c r="W6" s="26"/>
      <c r="X6" s="32"/>
      <c r="Y6" s="35">
        <f t="shared" si="9"/>
        <v>4565</v>
      </c>
      <c r="Z6" s="53">
        <f t="shared" si="3"/>
        <v>0</v>
      </c>
      <c r="AA6" s="40">
        <f t="shared" si="4"/>
        <v>14.82</v>
      </c>
      <c r="AB6" s="41" t="s">
        <v>24</v>
      </c>
      <c r="AC6" s="41"/>
      <c r="AD6" s="41"/>
      <c r="AE6" s="41"/>
      <c r="AF6" s="41"/>
      <c r="AG6" s="41"/>
      <c r="AH6" s="3"/>
      <c r="AI6" s="42" t="s">
        <v>29</v>
      </c>
      <c r="AJ6" s="43">
        <f>SUM(W:W)+SUM(X:X)</f>
        <v>0</v>
      </c>
      <c r="AL6" s="81">
        <f>AJ3+AJ6-AJ5</f>
        <v>22399</v>
      </c>
    </row>
    <row r="7" spans="1:38">
      <c r="A7" s="30" t="s">
        <v>30</v>
      </c>
      <c r="B7" s="31" t="s">
        <v>31</v>
      </c>
      <c r="C7" s="32">
        <v>22280</v>
      </c>
      <c r="D7" s="32">
        <v>1</v>
      </c>
      <c r="E7" s="87">
        <f t="shared" si="5"/>
        <v>1</v>
      </c>
      <c r="F7" s="32">
        <f t="shared" si="6"/>
        <v>22280</v>
      </c>
      <c r="G7" s="33">
        <f t="shared" si="0"/>
        <v>11</v>
      </c>
      <c r="H7" s="22">
        <f t="shared" si="7"/>
        <v>9</v>
      </c>
      <c r="I7" s="34"/>
      <c r="J7" s="34">
        <v>2</v>
      </c>
      <c r="K7" s="34">
        <v>1</v>
      </c>
      <c r="L7" s="34"/>
      <c r="M7" s="34"/>
      <c r="N7" s="34"/>
      <c r="O7" s="34">
        <v>1</v>
      </c>
      <c r="P7" s="34">
        <v>1</v>
      </c>
      <c r="Q7" s="23">
        <f t="shared" si="10"/>
        <v>5550</v>
      </c>
      <c r="R7" s="23">
        <f t="shared" si="1"/>
        <v>1998</v>
      </c>
      <c r="S7" s="23">
        <f t="shared" si="8"/>
        <v>16730</v>
      </c>
      <c r="T7" s="32">
        <v>20000</v>
      </c>
      <c r="U7" s="36"/>
      <c r="V7" s="37">
        <f t="shared" si="2"/>
        <v>20000</v>
      </c>
      <c r="W7" s="26"/>
      <c r="X7" s="32"/>
      <c r="Y7" s="35">
        <f t="shared" si="9"/>
        <v>3270</v>
      </c>
      <c r="Z7" s="53">
        <f t="shared" si="3"/>
        <v>0</v>
      </c>
      <c r="AA7" s="40">
        <f t="shared" si="4"/>
        <v>14.67</v>
      </c>
      <c r="AB7" s="41" t="s">
        <v>24</v>
      </c>
      <c r="AC7" s="41"/>
      <c r="AD7" s="41"/>
      <c r="AE7" s="41"/>
      <c r="AF7" s="41"/>
      <c r="AG7" s="41"/>
      <c r="AH7" s="3"/>
      <c r="AI7" s="17" t="s">
        <v>32</v>
      </c>
      <c r="AJ7" s="44">
        <f>-SUM(Z:Z)</f>
        <v>5773</v>
      </c>
    </row>
    <row r="8" spans="1:38">
      <c r="A8" s="45"/>
      <c r="B8" s="31" t="s">
        <v>33</v>
      </c>
      <c r="C8" s="32">
        <v>1399</v>
      </c>
      <c r="D8" s="32">
        <v>1</v>
      </c>
      <c r="E8" s="87">
        <f t="shared" si="5"/>
        <v>1</v>
      </c>
      <c r="F8" s="32">
        <f t="shared" si="6"/>
        <v>1399</v>
      </c>
      <c r="G8" s="33">
        <f t="shared" si="0"/>
        <v>11</v>
      </c>
      <c r="H8" s="22">
        <f t="shared" si="7"/>
        <v>9</v>
      </c>
      <c r="I8" s="34"/>
      <c r="J8" s="34">
        <v>2</v>
      </c>
      <c r="K8" s="34"/>
      <c r="L8" s="34"/>
      <c r="M8" s="34"/>
      <c r="N8" s="34"/>
      <c r="O8" s="34">
        <v>1</v>
      </c>
      <c r="P8" s="34">
        <v>1</v>
      </c>
      <c r="Q8" s="23">
        <f t="shared" si="10"/>
        <v>312</v>
      </c>
      <c r="R8" s="23">
        <f t="shared" si="1"/>
        <v>117</v>
      </c>
      <c r="S8" s="23">
        <f t="shared" si="8"/>
        <v>1087</v>
      </c>
      <c r="T8" s="32"/>
      <c r="U8" s="36"/>
      <c r="V8" s="37">
        <f t="shared" si="2"/>
        <v>0</v>
      </c>
      <c r="W8" s="26"/>
      <c r="X8" s="32"/>
      <c r="Y8" s="35">
        <f t="shared" si="9"/>
        <v>-1087</v>
      </c>
      <c r="Z8" s="53">
        <f t="shared" si="3"/>
        <v>-1087</v>
      </c>
      <c r="AA8" s="40">
        <f t="shared" si="4"/>
        <v>0</v>
      </c>
      <c r="AB8" s="41" t="s">
        <v>34</v>
      </c>
      <c r="AC8" s="41"/>
      <c r="AD8" s="41"/>
      <c r="AE8" s="41"/>
      <c r="AF8" s="41"/>
      <c r="AG8" s="41"/>
      <c r="AH8" s="3"/>
      <c r="AL8" s="55" t="s">
        <v>35</v>
      </c>
    </row>
    <row r="9" spans="1:38">
      <c r="A9" s="45"/>
      <c r="B9" s="31" t="s">
        <v>36</v>
      </c>
      <c r="C9" s="32">
        <v>1000</v>
      </c>
      <c r="D9" s="32">
        <v>1</v>
      </c>
      <c r="E9" s="87">
        <f t="shared" si="5"/>
        <v>1</v>
      </c>
      <c r="F9" s="32">
        <f t="shared" si="6"/>
        <v>1000</v>
      </c>
      <c r="G9" s="33">
        <f t="shared" si="0"/>
        <v>11</v>
      </c>
      <c r="H9" s="22">
        <f t="shared" si="7"/>
        <v>9</v>
      </c>
      <c r="I9" s="34"/>
      <c r="J9" s="34">
        <v>2</v>
      </c>
      <c r="K9" s="34"/>
      <c r="L9" s="34"/>
      <c r="M9" s="34"/>
      <c r="N9" s="34"/>
      <c r="O9" s="34">
        <v>1</v>
      </c>
      <c r="P9" s="34">
        <v>1</v>
      </c>
      <c r="Q9" s="23">
        <f>ROUNDDOWN(ROUNDDOWN($F9,-2)*SUM($G9:$P9)*0.01,0)</f>
        <v>240</v>
      </c>
      <c r="R9" s="23">
        <f t="shared" si="1"/>
        <v>90</v>
      </c>
      <c r="S9" s="23">
        <f>F9-Q9</f>
        <v>760</v>
      </c>
      <c r="T9" s="32"/>
      <c r="U9" s="36"/>
      <c r="V9" s="37">
        <f t="shared" si="2"/>
        <v>0</v>
      </c>
      <c r="W9" s="26">
        <f t="shared" ref="W9:W15" si="11">V9*0.03</f>
        <v>0</v>
      </c>
      <c r="X9" s="32"/>
      <c r="Y9" s="35">
        <f t="shared" si="9"/>
        <v>-760</v>
      </c>
      <c r="Z9" s="56">
        <f t="shared" si="3"/>
        <v>-760</v>
      </c>
      <c r="AA9" s="40">
        <f t="shared" si="4"/>
        <v>0</v>
      </c>
      <c r="AB9" s="41" t="s">
        <v>34</v>
      </c>
      <c r="AC9" s="41"/>
      <c r="AD9" s="41"/>
      <c r="AE9" s="41"/>
      <c r="AF9" s="41"/>
      <c r="AG9" s="41"/>
      <c r="AH9" s="3"/>
      <c r="AI9" s="57" t="s">
        <v>37</v>
      </c>
      <c r="AJ9" s="58">
        <f>SUM($Y:$Y)-R2</f>
        <v>8687</v>
      </c>
      <c r="AK9" s="43">
        <f>$AJ$5+$AJ$4-$AJ$6-$AJ$3</f>
        <v>8687</v>
      </c>
      <c r="AL9" s="16">
        <f>AK9-AJ9</f>
        <v>0</v>
      </c>
    </row>
    <row r="10" spans="1:38">
      <c r="A10" s="45"/>
      <c r="B10" s="31" t="s">
        <v>38</v>
      </c>
      <c r="C10" s="32">
        <v>1000</v>
      </c>
      <c r="D10" s="32">
        <v>1</v>
      </c>
      <c r="E10" s="87">
        <f t="shared" si="5"/>
        <v>1</v>
      </c>
      <c r="F10" s="32">
        <f t="shared" si="6"/>
        <v>1000</v>
      </c>
      <c r="G10" s="33">
        <f t="shared" si="0"/>
        <v>11</v>
      </c>
      <c r="H10" s="22">
        <f t="shared" si="7"/>
        <v>9</v>
      </c>
      <c r="I10" s="34"/>
      <c r="J10" s="34">
        <v>2</v>
      </c>
      <c r="K10" s="34"/>
      <c r="L10" s="34"/>
      <c r="M10" s="34"/>
      <c r="N10" s="34"/>
      <c r="O10" s="34">
        <v>1</v>
      </c>
      <c r="P10" s="34">
        <v>1</v>
      </c>
      <c r="Q10" s="23">
        <f t="shared" si="10"/>
        <v>240</v>
      </c>
      <c r="R10" s="23">
        <f t="shared" ref="R10:R15" si="12">ROUNDDOWN(ROUNDDOWN($F10,-2)*(H10)*0.01,0)</f>
        <v>90</v>
      </c>
      <c r="S10" s="23">
        <f t="shared" si="8"/>
        <v>760</v>
      </c>
      <c r="T10" s="32"/>
      <c r="U10" s="36"/>
      <c r="V10" s="37">
        <f t="shared" si="2"/>
        <v>0</v>
      </c>
      <c r="W10" s="26">
        <f t="shared" si="11"/>
        <v>0</v>
      </c>
      <c r="X10" s="32"/>
      <c r="Y10" s="35">
        <f t="shared" si="9"/>
        <v>-760</v>
      </c>
      <c r="Z10" s="53">
        <f t="shared" si="3"/>
        <v>-760</v>
      </c>
      <c r="AA10" s="40">
        <f t="shared" si="4"/>
        <v>0</v>
      </c>
      <c r="AB10" s="41" t="s">
        <v>34</v>
      </c>
      <c r="AC10" s="41"/>
      <c r="AD10" s="41"/>
      <c r="AE10" s="41"/>
      <c r="AF10" s="41"/>
      <c r="AG10" s="41"/>
      <c r="AH10" s="3"/>
      <c r="AI10" s="59" t="s">
        <v>39</v>
      </c>
      <c r="AJ10" s="60">
        <f>SUM($Y:$Y)-SUM($Z:$Z)-R2</f>
        <v>14460</v>
      </c>
      <c r="AK10" s="29">
        <f>$AJ$5+$AJ$4-$AJ$6-$AJ$3+AJ7</f>
        <v>14460</v>
      </c>
      <c r="AL10" s="46">
        <f>AK10-AJ10</f>
        <v>0</v>
      </c>
    </row>
    <row r="11" spans="1:38" ht="19.350000000000001" customHeight="1">
      <c r="A11" s="45"/>
      <c r="B11" s="31" t="s">
        <v>40</v>
      </c>
      <c r="C11" s="32">
        <v>1000</v>
      </c>
      <c r="D11" s="32">
        <v>1</v>
      </c>
      <c r="E11" s="87">
        <f t="shared" si="5"/>
        <v>1</v>
      </c>
      <c r="F11" s="32">
        <f t="shared" si="6"/>
        <v>1000</v>
      </c>
      <c r="G11" s="33">
        <f t="shared" si="0"/>
        <v>11</v>
      </c>
      <c r="H11" s="22">
        <f t="shared" si="7"/>
        <v>9</v>
      </c>
      <c r="I11" s="34"/>
      <c r="J11" s="34">
        <v>2</v>
      </c>
      <c r="K11" s="34"/>
      <c r="L11" s="34"/>
      <c r="M11" s="34"/>
      <c r="N11" s="34"/>
      <c r="O11" s="34">
        <v>1</v>
      </c>
      <c r="P11" s="34">
        <v>1</v>
      </c>
      <c r="Q11" s="23">
        <f t="shared" si="10"/>
        <v>240</v>
      </c>
      <c r="R11" s="23">
        <f t="shared" si="12"/>
        <v>90</v>
      </c>
      <c r="S11" s="23">
        <f t="shared" si="8"/>
        <v>760</v>
      </c>
      <c r="T11" s="32"/>
      <c r="U11" s="36"/>
      <c r="V11" s="37">
        <f t="shared" si="2"/>
        <v>0</v>
      </c>
      <c r="W11" s="26">
        <f t="shared" si="11"/>
        <v>0</v>
      </c>
      <c r="X11" s="32"/>
      <c r="Y11" s="35">
        <f t="shared" si="9"/>
        <v>-760</v>
      </c>
      <c r="Z11" s="53">
        <f t="shared" si="3"/>
        <v>-760</v>
      </c>
      <c r="AA11" s="40">
        <f t="shared" si="4"/>
        <v>0</v>
      </c>
      <c r="AB11" s="41" t="s">
        <v>34</v>
      </c>
      <c r="AC11" s="41"/>
      <c r="AD11" s="41"/>
      <c r="AE11" s="41"/>
      <c r="AF11" s="41"/>
      <c r="AG11" s="41"/>
      <c r="AH11" s="3"/>
    </row>
    <row r="12" spans="1:38">
      <c r="A12" s="45"/>
      <c r="B12" s="31" t="s">
        <v>41</v>
      </c>
      <c r="C12" s="32">
        <v>1150</v>
      </c>
      <c r="D12" s="32">
        <v>1</v>
      </c>
      <c r="E12" s="87">
        <f t="shared" si="5"/>
        <v>1</v>
      </c>
      <c r="F12" s="32">
        <f t="shared" si="6"/>
        <v>1150</v>
      </c>
      <c r="G12" s="33">
        <f t="shared" si="0"/>
        <v>11</v>
      </c>
      <c r="H12" s="22">
        <f t="shared" si="7"/>
        <v>9</v>
      </c>
      <c r="I12" s="34"/>
      <c r="J12" s="34">
        <v>2</v>
      </c>
      <c r="K12" s="34"/>
      <c r="L12" s="34"/>
      <c r="M12" s="34"/>
      <c r="N12" s="34"/>
      <c r="O12" s="34">
        <v>1</v>
      </c>
      <c r="P12" s="34">
        <v>1</v>
      </c>
      <c r="Q12" s="23">
        <f t="shared" si="10"/>
        <v>264</v>
      </c>
      <c r="R12" s="23">
        <f t="shared" si="12"/>
        <v>99</v>
      </c>
      <c r="S12" s="23">
        <f t="shared" si="8"/>
        <v>886</v>
      </c>
      <c r="T12" s="32"/>
      <c r="U12" s="36"/>
      <c r="V12" s="37">
        <f t="shared" si="2"/>
        <v>0</v>
      </c>
      <c r="W12" s="26">
        <f t="shared" si="11"/>
        <v>0</v>
      </c>
      <c r="X12" s="32"/>
      <c r="Y12" s="35">
        <f t="shared" si="9"/>
        <v>-886</v>
      </c>
      <c r="Z12" s="53">
        <f t="shared" si="3"/>
        <v>-886</v>
      </c>
      <c r="AA12" s="40">
        <f t="shared" si="4"/>
        <v>0</v>
      </c>
      <c r="AB12" s="41" t="s">
        <v>34</v>
      </c>
      <c r="AC12" s="41"/>
      <c r="AD12" s="41"/>
      <c r="AE12" s="41"/>
      <c r="AF12" s="41"/>
      <c r="AG12" s="41"/>
      <c r="AH12" s="3"/>
      <c r="AI12" s="61" t="s">
        <v>42</v>
      </c>
      <c r="AJ12" s="61">
        <f>ROUNDDOWN(SUM($Y:$Y)/SUM($C:$C)*100,2)</f>
        <v>7.83</v>
      </c>
    </row>
    <row r="13" spans="1:38">
      <c r="A13" s="30"/>
      <c r="B13" s="31" t="s">
        <v>43</v>
      </c>
      <c r="C13" s="32">
        <v>1000</v>
      </c>
      <c r="D13" s="32">
        <v>1</v>
      </c>
      <c r="E13" s="87">
        <f t="shared" si="5"/>
        <v>1</v>
      </c>
      <c r="F13" s="32">
        <f t="shared" si="6"/>
        <v>1000</v>
      </c>
      <c r="G13" s="33">
        <f t="shared" si="0"/>
        <v>11</v>
      </c>
      <c r="H13" s="22">
        <f t="shared" si="7"/>
        <v>9</v>
      </c>
      <c r="I13" s="34"/>
      <c r="J13" s="34">
        <v>2</v>
      </c>
      <c r="K13" s="34"/>
      <c r="L13" s="34"/>
      <c r="M13" s="34"/>
      <c r="N13" s="34"/>
      <c r="O13" s="34">
        <v>1</v>
      </c>
      <c r="P13" s="34">
        <v>1</v>
      </c>
      <c r="Q13" s="23">
        <f t="shared" si="10"/>
        <v>240</v>
      </c>
      <c r="R13" s="23">
        <f t="shared" si="12"/>
        <v>90</v>
      </c>
      <c r="S13" s="23">
        <f t="shared" si="8"/>
        <v>760</v>
      </c>
      <c r="T13" s="32"/>
      <c r="U13" s="36"/>
      <c r="V13" s="37">
        <f t="shared" si="2"/>
        <v>0</v>
      </c>
      <c r="W13" s="26">
        <f t="shared" si="11"/>
        <v>0</v>
      </c>
      <c r="X13" s="32"/>
      <c r="Y13" s="35">
        <f t="shared" si="9"/>
        <v>-760</v>
      </c>
      <c r="Z13" s="53">
        <f t="shared" si="3"/>
        <v>-760</v>
      </c>
      <c r="AA13" s="40">
        <f t="shared" si="4"/>
        <v>0</v>
      </c>
      <c r="AB13" s="41" t="s">
        <v>34</v>
      </c>
      <c r="AC13" s="41"/>
      <c r="AD13" s="41"/>
      <c r="AE13" s="41"/>
      <c r="AF13" s="41"/>
      <c r="AG13" s="41"/>
      <c r="AH13" s="3"/>
      <c r="AI13" s="61" t="s">
        <v>44</v>
      </c>
      <c r="AJ13" s="62">
        <f>ROUNDDOWN((SUM($Y:$Y)-SUM($Z:$Z))/SUM($C:$C)*100,2)</f>
        <v>12.73</v>
      </c>
    </row>
    <row r="14" spans="1:38">
      <c r="A14" s="30"/>
      <c r="B14" s="31" t="s">
        <v>45</v>
      </c>
      <c r="C14" s="32">
        <v>1000</v>
      </c>
      <c r="D14" s="32">
        <v>1</v>
      </c>
      <c r="E14" s="87">
        <f t="shared" si="5"/>
        <v>1</v>
      </c>
      <c r="F14" s="32">
        <f t="shared" si="6"/>
        <v>1000</v>
      </c>
      <c r="G14" s="33">
        <f t="shared" si="0"/>
        <v>11</v>
      </c>
      <c r="H14" s="22">
        <f t="shared" si="7"/>
        <v>9</v>
      </c>
      <c r="I14" s="34"/>
      <c r="J14" s="34">
        <v>2</v>
      </c>
      <c r="K14" s="34"/>
      <c r="L14" s="34"/>
      <c r="M14" s="34"/>
      <c r="N14" s="34"/>
      <c r="O14" s="34">
        <v>1</v>
      </c>
      <c r="P14" s="34">
        <v>1</v>
      </c>
      <c r="Q14" s="23">
        <f t="shared" si="10"/>
        <v>240</v>
      </c>
      <c r="R14" s="23">
        <f t="shared" si="12"/>
        <v>90</v>
      </c>
      <c r="S14" s="23">
        <f t="shared" si="8"/>
        <v>760</v>
      </c>
      <c r="T14" s="32"/>
      <c r="U14" s="36"/>
      <c r="V14" s="37">
        <f t="shared" si="2"/>
        <v>0</v>
      </c>
      <c r="W14" s="26">
        <f t="shared" si="11"/>
        <v>0</v>
      </c>
      <c r="X14" s="32"/>
      <c r="Y14" s="35">
        <f t="shared" si="9"/>
        <v>-760</v>
      </c>
      <c r="Z14" s="53">
        <f t="shared" si="3"/>
        <v>-760</v>
      </c>
      <c r="AA14" s="40">
        <f t="shared" si="4"/>
        <v>0</v>
      </c>
      <c r="AB14" s="41" t="s">
        <v>34</v>
      </c>
      <c r="AC14" s="41"/>
      <c r="AD14" s="41"/>
      <c r="AE14" s="41"/>
      <c r="AF14" s="41"/>
      <c r="AG14" s="41"/>
      <c r="AH14" s="3"/>
    </row>
    <row r="15" spans="1:38">
      <c r="A15" s="30"/>
      <c r="B15" s="31"/>
      <c r="C15" s="32"/>
      <c r="D15" s="32"/>
      <c r="E15" s="87"/>
      <c r="F15" s="32">
        <f t="shared" si="6"/>
        <v>0</v>
      </c>
      <c r="G15" s="33">
        <f t="shared" si="0"/>
        <v>11</v>
      </c>
      <c r="H15" s="22">
        <f t="shared" si="7"/>
        <v>9</v>
      </c>
      <c r="I15" s="34"/>
      <c r="J15" s="34"/>
      <c r="K15" s="34"/>
      <c r="L15" s="34"/>
      <c r="M15" s="34"/>
      <c r="N15" s="34"/>
      <c r="O15" s="34"/>
      <c r="P15" s="34"/>
      <c r="Q15" s="23">
        <f t="shared" si="10"/>
        <v>0</v>
      </c>
      <c r="R15" s="23">
        <f t="shared" si="12"/>
        <v>0</v>
      </c>
      <c r="S15" s="23">
        <f t="shared" si="8"/>
        <v>0</v>
      </c>
      <c r="T15" s="32"/>
      <c r="U15" s="36"/>
      <c r="V15" s="37">
        <f t="shared" si="2"/>
        <v>0</v>
      </c>
      <c r="W15" s="26">
        <f t="shared" si="11"/>
        <v>0</v>
      </c>
      <c r="X15" s="32"/>
      <c r="Y15" s="35">
        <f>V15-W15-X15-S15</f>
        <v>0</v>
      </c>
      <c r="Z15" s="53">
        <f t="shared" si="3"/>
        <v>0</v>
      </c>
      <c r="AA15" s="40">
        <f t="shared" si="4"/>
        <v>0</v>
      </c>
      <c r="AB15" s="41"/>
      <c r="AC15" s="41"/>
      <c r="AD15" s="41"/>
      <c r="AE15" s="41"/>
      <c r="AF15" s="41"/>
      <c r="AG15" s="41"/>
      <c r="AH15" s="3"/>
      <c r="AI15" s="63" t="s">
        <v>46</v>
      </c>
      <c r="AJ15" s="64">
        <f>SUM($Z:$Z)</f>
        <v>-5773</v>
      </c>
      <c r="AK15" s="65" t="s">
        <v>47</v>
      </c>
      <c r="AL15" s="64">
        <f>SUMIFS($Y:$Y,$AB:$AB,"在庫")</f>
        <v>14990</v>
      </c>
    </row>
    <row r="16" spans="1:38">
      <c r="A16" s="30"/>
      <c r="B16" s="31"/>
      <c r="C16" s="32"/>
      <c r="D16" s="32"/>
      <c r="E16" s="87"/>
      <c r="F16" s="32"/>
      <c r="G16" s="33"/>
      <c r="H16" s="34"/>
      <c r="I16" s="34"/>
      <c r="J16" s="34"/>
      <c r="K16" s="34"/>
      <c r="L16" s="34"/>
      <c r="M16" s="34"/>
      <c r="N16" s="34"/>
      <c r="O16" s="34"/>
      <c r="P16" s="34"/>
      <c r="Q16" s="23">
        <f t="shared" si="10"/>
        <v>0</v>
      </c>
      <c r="R16" s="35"/>
      <c r="S16" s="35"/>
      <c r="T16" s="32"/>
      <c r="U16" s="36"/>
      <c r="V16" s="37"/>
      <c r="W16" s="38"/>
      <c r="X16" s="32"/>
      <c r="Y16" s="35"/>
      <c r="Z16" s="53"/>
      <c r="AA16" s="40"/>
      <c r="AB16" s="41"/>
      <c r="AC16" s="41"/>
      <c r="AD16" s="41"/>
      <c r="AE16" s="41"/>
      <c r="AF16" s="41"/>
      <c r="AG16" s="41"/>
      <c r="AH16" s="3"/>
    </row>
    <row r="17" spans="1:39" s="66" customFormat="1" ht="16.5">
      <c r="A17" s="68"/>
      <c r="B17" s="69"/>
      <c r="C17" s="70"/>
      <c r="D17" s="70"/>
      <c r="E17" s="89"/>
      <c r="F17" s="70"/>
      <c r="G17" s="71"/>
      <c r="H17" s="72"/>
      <c r="I17" s="72"/>
      <c r="J17" s="72"/>
      <c r="K17" s="72"/>
      <c r="L17" s="72"/>
      <c r="M17" s="72"/>
      <c r="N17" s="72"/>
      <c r="O17" s="72"/>
      <c r="P17" s="72"/>
      <c r="Q17" s="73"/>
      <c r="R17" s="73"/>
      <c r="S17" s="73"/>
      <c r="T17" s="70"/>
      <c r="U17" s="74"/>
      <c r="V17" s="75"/>
      <c r="W17" s="78"/>
      <c r="X17" s="70"/>
      <c r="Y17" s="73"/>
      <c r="Z17" s="39"/>
      <c r="AA17" s="76"/>
      <c r="AB17" s="77"/>
      <c r="AC17" s="77"/>
      <c r="AD17" s="77"/>
      <c r="AE17" s="77"/>
      <c r="AF17" s="77"/>
      <c r="AG17" s="77"/>
      <c r="AH17" s="67"/>
    </row>
    <row r="18" spans="1:39" s="66" customFormat="1" ht="16.5">
      <c r="A18" s="68"/>
      <c r="B18" s="69"/>
      <c r="C18" s="70"/>
      <c r="D18" s="70"/>
      <c r="E18" s="89"/>
      <c r="F18" s="70"/>
      <c r="G18" s="71"/>
      <c r="H18" s="72"/>
      <c r="I18" s="72"/>
      <c r="J18" s="72"/>
      <c r="K18" s="72"/>
      <c r="L18" s="72"/>
      <c r="M18" s="72"/>
      <c r="N18" s="72"/>
      <c r="O18" s="72"/>
      <c r="P18" s="72"/>
      <c r="Q18" s="73"/>
      <c r="R18" s="73"/>
      <c r="S18" s="73"/>
      <c r="T18" s="70"/>
      <c r="U18" s="74"/>
      <c r="V18" s="75"/>
      <c r="W18" s="78"/>
      <c r="X18" s="70"/>
      <c r="Y18" s="73"/>
      <c r="Z18" s="39"/>
      <c r="AA18" s="76"/>
      <c r="AB18" s="77"/>
      <c r="AC18" s="77"/>
      <c r="AD18" s="77"/>
      <c r="AE18" s="77"/>
      <c r="AF18" s="77"/>
      <c r="AG18" s="77"/>
      <c r="AH18" s="67"/>
    </row>
    <row r="19" spans="1:39" s="66" customFormat="1" ht="16.5">
      <c r="A19" s="68"/>
      <c r="B19" s="69"/>
      <c r="C19" s="70"/>
      <c r="D19" s="70"/>
      <c r="E19" s="89"/>
      <c r="F19" s="70"/>
      <c r="G19" s="71"/>
      <c r="H19" s="72"/>
      <c r="I19" s="72"/>
      <c r="J19" s="72"/>
      <c r="K19" s="72"/>
      <c r="L19" s="72"/>
      <c r="M19" s="72"/>
      <c r="N19" s="72"/>
      <c r="O19" s="72"/>
      <c r="P19" s="72"/>
      <c r="Q19" s="73"/>
      <c r="R19" s="73"/>
      <c r="S19" s="73"/>
      <c r="T19" s="70"/>
      <c r="U19" s="74"/>
      <c r="V19" s="75"/>
      <c r="W19" s="78"/>
      <c r="X19" s="70"/>
      <c r="Y19" s="73"/>
      <c r="Z19" s="39"/>
      <c r="AA19" s="76"/>
      <c r="AB19" s="77"/>
      <c r="AC19" s="77"/>
      <c r="AD19" s="77"/>
      <c r="AE19" s="77"/>
      <c r="AF19" s="77"/>
      <c r="AG19" s="77"/>
      <c r="AH19" s="67"/>
    </row>
    <row r="20" spans="1:39" s="66" customFormat="1" ht="16.5">
      <c r="A20" s="68"/>
      <c r="B20" s="69"/>
      <c r="C20" s="70"/>
      <c r="D20" s="70"/>
      <c r="E20" s="89"/>
      <c r="F20" s="70"/>
      <c r="G20" s="71"/>
      <c r="H20" s="72"/>
      <c r="I20" s="72"/>
      <c r="J20" s="72"/>
      <c r="K20" s="72"/>
      <c r="L20" s="72"/>
      <c r="M20" s="72"/>
      <c r="N20" s="72"/>
      <c r="O20" s="72"/>
      <c r="P20" s="72"/>
      <c r="Q20" s="73"/>
      <c r="R20" s="73"/>
      <c r="S20" s="73"/>
      <c r="T20" s="70"/>
      <c r="U20" s="74"/>
      <c r="V20" s="75"/>
      <c r="W20" s="78"/>
      <c r="X20" s="70"/>
      <c r="Y20" s="73"/>
      <c r="Z20" s="39"/>
      <c r="AA20" s="76"/>
      <c r="AB20" s="77"/>
      <c r="AC20" s="77"/>
      <c r="AD20" s="77"/>
      <c r="AE20" s="77"/>
      <c r="AF20" s="77"/>
      <c r="AG20" s="77"/>
      <c r="AH20" s="67"/>
    </row>
    <row r="21" spans="1:39" s="66" customFormat="1" ht="16.5">
      <c r="A21" s="68"/>
      <c r="B21" s="69"/>
      <c r="C21" s="70"/>
      <c r="D21" s="70"/>
      <c r="E21" s="89"/>
      <c r="F21" s="70"/>
      <c r="G21" s="71"/>
      <c r="H21" s="72"/>
      <c r="I21" s="72"/>
      <c r="J21" s="72"/>
      <c r="K21" s="72"/>
      <c r="L21" s="72"/>
      <c r="M21" s="72"/>
      <c r="N21" s="72"/>
      <c r="O21" s="72"/>
      <c r="P21" s="72"/>
      <c r="Q21" s="73"/>
      <c r="R21" s="73"/>
      <c r="S21" s="73"/>
      <c r="T21" s="70"/>
      <c r="U21" s="74"/>
      <c r="V21" s="75"/>
      <c r="W21" s="78"/>
      <c r="X21" s="70"/>
      <c r="Y21" s="73"/>
      <c r="Z21" s="39"/>
      <c r="AA21" s="76"/>
      <c r="AB21" s="77"/>
      <c r="AC21" s="77"/>
      <c r="AD21" s="77"/>
      <c r="AE21" s="77"/>
      <c r="AF21" s="77"/>
      <c r="AG21" s="77"/>
      <c r="AH21" s="67"/>
    </row>
    <row r="22" spans="1:39" s="66" customFormat="1" ht="16.5">
      <c r="A22" s="68"/>
      <c r="B22" s="69"/>
      <c r="C22" s="70"/>
      <c r="D22" s="70"/>
      <c r="E22" s="89"/>
      <c r="F22" s="70"/>
      <c r="G22" s="71"/>
      <c r="H22" s="72"/>
      <c r="I22" s="72"/>
      <c r="J22" s="72"/>
      <c r="K22" s="72"/>
      <c r="L22" s="72"/>
      <c r="M22" s="72"/>
      <c r="N22" s="72"/>
      <c r="O22" s="72"/>
      <c r="P22" s="72"/>
      <c r="Q22" s="73"/>
      <c r="R22" s="73"/>
      <c r="S22" s="73"/>
      <c r="T22" s="70"/>
      <c r="U22" s="74"/>
      <c r="V22" s="75"/>
      <c r="W22" s="78"/>
      <c r="X22" s="70"/>
      <c r="Y22" s="73"/>
      <c r="Z22" s="39"/>
      <c r="AA22" s="76"/>
      <c r="AB22" s="77"/>
      <c r="AC22" s="77"/>
      <c r="AD22" s="77"/>
      <c r="AE22" s="77"/>
      <c r="AF22" s="77"/>
      <c r="AG22" s="77"/>
      <c r="AH22" s="67"/>
    </row>
    <row r="23" spans="1:39" s="66" customFormat="1" ht="16.5">
      <c r="A23" s="68"/>
      <c r="B23" s="69"/>
      <c r="C23" s="70"/>
      <c r="D23" s="70"/>
      <c r="E23" s="89"/>
      <c r="F23" s="70"/>
      <c r="G23" s="71"/>
      <c r="H23" s="72"/>
      <c r="I23" s="72"/>
      <c r="J23" s="72"/>
      <c r="K23" s="72"/>
      <c r="L23" s="72"/>
      <c r="M23" s="72"/>
      <c r="N23" s="72"/>
      <c r="O23" s="72"/>
      <c r="P23" s="72"/>
      <c r="Q23" s="73"/>
      <c r="R23" s="73"/>
      <c r="S23" s="73"/>
      <c r="T23" s="70"/>
      <c r="U23" s="74"/>
      <c r="V23" s="75"/>
      <c r="W23" s="78"/>
      <c r="X23" s="70"/>
      <c r="Y23" s="73"/>
      <c r="Z23" s="39"/>
      <c r="AA23" s="76"/>
      <c r="AB23" s="77"/>
      <c r="AC23" s="77"/>
      <c r="AD23" s="77"/>
      <c r="AE23" s="77"/>
      <c r="AF23" s="77"/>
      <c r="AG23" s="77"/>
      <c r="AH23" s="67"/>
    </row>
    <row r="24" spans="1:39" s="66" customFormat="1" ht="16.5">
      <c r="A24" s="68"/>
      <c r="B24" s="69"/>
      <c r="C24" s="70"/>
      <c r="D24" s="70"/>
      <c r="E24" s="89"/>
      <c r="F24" s="70"/>
      <c r="G24" s="71"/>
      <c r="H24" s="72"/>
      <c r="I24" s="72"/>
      <c r="J24" s="72"/>
      <c r="K24" s="72"/>
      <c r="L24" s="72"/>
      <c r="M24" s="72"/>
      <c r="N24" s="72"/>
      <c r="O24" s="72"/>
      <c r="P24" s="72"/>
      <c r="Q24" s="73"/>
      <c r="R24" s="73"/>
      <c r="S24" s="73"/>
      <c r="T24" s="70"/>
      <c r="U24" s="74"/>
      <c r="V24" s="75"/>
      <c r="W24" s="78"/>
      <c r="X24" s="70"/>
      <c r="Y24" s="73"/>
      <c r="Z24" s="39"/>
      <c r="AA24" s="76"/>
      <c r="AB24" s="77"/>
      <c r="AC24" s="77"/>
      <c r="AD24" s="77"/>
      <c r="AE24" s="77"/>
      <c r="AF24" s="77"/>
      <c r="AG24" s="77"/>
      <c r="AH24" s="67"/>
    </row>
    <row r="25" spans="1:39" ht="16.5">
      <c r="A25" s="30"/>
      <c r="B25" s="31"/>
      <c r="C25" s="32"/>
      <c r="D25" s="32"/>
      <c r="E25" s="88"/>
      <c r="F25" s="32"/>
      <c r="G25" s="33"/>
      <c r="H25" s="34"/>
      <c r="I25" s="34"/>
      <c r="J25" s="34"/>
      <c r="K25" s="34"/>
      <c r="L25" s="34"/>
      <c r="M25" s="34"/>
      <c r="N25" s="34"/>
      <c r="O25" s="34"/>
      <c r="P25" s="34"/>
      <c r="Q25" s="35"/>
      <c r="R25" s="35"/>
      <c r="S25" s="35"/>
      <c r="T25" s="32"/>
      <c r="U25" s="36"/>
      <c r="V25" s="37"/>
      <c r="W25" s="38"/>
      <c r="X25" s="32"/>
      <c r="Y25" s="35"/>
      <c r="Z25" s="39"/>
      <c r="AA25" s="40"/>
      <c r="AB25" s="41"/>
      <c r="AC25" s="41"/>
      <c r="AD25" s="41"/>
      <c r="AE25" s="41"/>
      <c r="AF25" s="41"/>
      <c r="AG25" s="41"/>
      <c r="AH25" s="3"/>
    </row>
    <row r="26" spans="1:39" ht="16.5">
      <c r="A26" s="30"/>
      <c r="B26" s="31"/>
      <c r="C26" s="32"/>
      <c r="D26" s="32"/>
      <c r="E26" s="88"/>
      <c r="F26" s="32"/>
      <c r="G26" s="33"/>
      <c r="H26" s="34"/>
      <c r="I26" s="34"/>
      <c r="J26" s="34"/>
      <c r="K26" s="34"/>
      <c r="L26" s="34"/>
      <c r="M26" s="34"/>
      <c r="N26" s="34"/>
      <c r="O26" s="34"/>
      <c r="P26" s="34"/>
      <c r="Q26" s="35"/>
      <c r="R26" s="35"/>
      <c r="S26" s="35"/>
      <c r="T26" s="32"/>
      <c r="U26" s="36"/>
      <c r="V26" s="37"/>
      <c r="W26" s="38"/>
      <c r="X26" s="32"/>
      <c r="Y26" s="35"/>
      <c r="Z26" s="39"/>
      <c r="AA26" s="40"/>
      <c r="AB26" s="41"/>
      <c r="AC26" s="41"/>
      <c r="AD26" s="41"/>
      <c r="AE26" s="41"/>
      <c r="AF26" s="41"/>
      <c r="AG26" s="41"/>
      <c r="AH26" s="3"/>
    </row>
    <row r="27" spans="1:39" ht="16.5">
      <c r="A27" s="30"/>
      <c r="B27" s="31"/>
      <c r="C27" s="32"/>
      <c r="D27" s="32"/>
      <c r="E27" s="88"/>
      <c r="F27" s="32"/>
      <c r="G27" s="33"/>
      <c r="H27" s="34"/>
      <c r="I27" s="34"/>
      <c r="J27" s="34"/>
      <c r="K27" s="34"/>
      <c r="L27" s="34"/>
      <c r="M27" s="34"/>
      <c r="N27" s="34"/>
      <c r="O27" s="34"/>
      <c r="P27" s="34"/>
      <c r="Q27" s="35"/>
      <c r="R27" s="35"/>
      <c r="S27" s="35"/>
      <c r="T27" s="32"/>
      <c r="U27" s="36"/>
      <c r="V27" s="37"/>
      <c r="W27" s="38"/>
      <c r="X27" s="32"/>
      <c r="Y27" s="35"/>
      <c r="Z27" s="39"/>
      <c r="AA27" s="40"/>
      <c r="AB27" s="41"/>
      <c r="AC27" s="41"/>
      <c r="AD27" s="41"/>
      <c r="AE27" s="41"/>
      <c r="AF27" s="41"/>
      <c r="AG27" s="41"/>
      <c r="AH27" s="3"/>
    </row>
    <row r="28" spans="1:39" ht="16.5">
      <c r="A28" s="30"/>
      <c r="B28" s="31"/>
      <c r="C28" s="32"/>
      <c r="D28" s="32"/>
      <c r="E28" s="88"/>
      <c r="F28" s="32"/>
      <c r="G28" s="33"/>
      <c r="H28" s="34"/>
      <c r="I28" s="34"/>
      <c r="J28" s="34"/>
      <c r="K28" s="34"/>
      <c r="L28" s="34"/>
      <c r="M28" s="34"/>
      <c r="N28" s="34"/>
      <c r="O28" s="34"/>
      <c r="P28" s="34"/>
      <c r="Q28" s="35"/>
      <c r="R28" s="35"/>
      <c r="S28" s="35"/>
      <c r="T28" s="32"/>
      <c r="U28" s="36"/>
      <c r="V28" s="37"/>
      <c r="W28" s="38"/>
      <c r="X28" s="32"/>
      <c r="Y28" s="35"/>
      <c r="Z28" s="39"/>
      <c r="AA28" s="40"/>
      <c r="AB28" s="41"/>
      <c r="AC28" s="41"/>
      <c r="AD28" s="41"/>
      <c r="AE28" s="41"/>
      <c r="AF28" s="41"/>
      <c r="AG28" s="41"/>
      <c r="AH28" s="3"/>
    </row>
    <row r="29" spans="1:39" ht="16.5">
      <c r="A29" s="30"/>
      <c r="B29" s="31"/>
      <c r="C29" s="32"/>
      <c r="D29" s="32"/>
      <c r="E29" s="88"/>
      <c r="F29" s="32"/>
      <c r="G29" s="33"/>
      <c r="H29" s="34"/>
      <c r="I29" s="34"/>
      <c r="J29" s="34"/>
      <c r="K29" s="34"/>
      <c r="L29" s="34"/>
      <c r="M29" s="34"/>
      <c r="N29" s="34"/>
      <c r="O29" s="34"/>
      <c r="P29" s="34"/>
      <c r="Q29" s="35"/>
      <c r="R29" s="35"/>
      <c r="S29" s="35"/>
      <c r="T29" s="32"/>
      <c r="U29" s="36"/>
      <c r="V29" s="37"/>
      <c r="W29" s="38"/>
      <c r="X29" s="32"/>
      <c r="Y29" s="35"/>
      <c r="Z29" s="39"/>
      <c r="AA29" s="40"/>
      <c r="AB29" s="41"/>
      <c r="AC29" s="41"/>
      <c r="AD29" s="41"/>
      <c r="AE29" s="41"/>
      <c r="AF29" s="41"/>
      <c r="AG29" s="41"/>
      <c r="AH29" s="3"/>
      <c r="AJ29" s="4"/>
      <c r="AL29" s="4"/>
      <c r="AM29" s="4"/>
    </row>
    <row r="30" spans="1:39" ht="16.5">
      <c r="A30" s="30"/>
      <c r="B30" s="31"/>
      <c r="C30" s="32"/>
      <c r="D30" s="32"/>
      <c r="E30" s="88"/>
      <c r="F30" s="32"/>
      <c r="G30" s="33"/>
      <c r="H30" s="34"/>
      <c r="I30" s="34"/>
      <c r="J30" s="34"/>
      <c r="K30" s="34"/>
      <c r="L30" s="34"/>
      <c r="M30" s="34"/>
      <c r="N30" s="34"/>
      <c r="O30" s="34"/>
      <c r="P30" s="34"/>
      <c r="Q30" s="35"/>
      <c r="R30" s="35"/>
      <c r="S30" s="35"/>
      <c r="T30" s="32"/>
      <c r="U30" s="36"/>
      <c r="V30" s="37"/>
      <c r="W30" s="38"/>
      <c r="X30" s="32"/>
      <c r="Y30" s="35"/>
      <c r="Z30" s="39"/>
      <c r="AA30" s="40"/>
      <c r="AB30" s="41"/>
      <c r="AC30" s="41"/>
      <c r="AD30" s="41"/>
      <c r="AE30" s="41"/>
      <c r="AF30" s="41"/>
      <c r="AG30" s="41"/>
      <c r="AH30" s="3"/>
      <c r="AJ30" s="4"/>
      <c r="AL30" s="4"/>
      <c r="AM30" s="4"/>
    </row>
    <row r="31" spans="1:39" ht="16.5">
      <c r="A31" s="30"/>
      <c r="B31" s="31"/>
      <c r="C31" s="32"/>
      <c r="D31" s="32"/>
      <c r="E31" s="88"/>
      <c r="F31" s="32"/>
      <c r="G31" s="33"/>
      <c r="H31" s="34"/>
      <c r="I31" s="34"/>
      <c r="J31" s="34"/>
      <c r="K31" s="34"/>
      <c r="L31" s="34"/>
      <c r="M31" s="34"/>
      <c r="N31" s="34"/>
      <c r="O31" s="34"/>
      <c r="P31" s="34"/>
      <c r="Q31" s="35"/>
      <c r="R31" s="35"/>
      <c r="S31" s="35"/>
      <c r="T31" s="32"/>
      <c r="U31" s="36"/>
      <c r="V31" s="37"/>
      <c r="W31" s="38"/>
      <c r="X31" s="32"/>
      <c r="Y31" s="35"/>
      <c r="Z31" s="39"/>
      <c r="AA31" s="40"/>
      <c r="AB31" s="41"/>
      <c r="AC31" s="41"/>
      <c r="AD31" s="41"/>
      <c r="AE31" s="41"/>
      <c r="AF31" s="41"/>
      <c r="AG31" s="41"/>
      <c r="AH31" s="3"/>
      <c r="AJ31" s="4"/>
      <c r="AL31" s="4"/>
      <c r="AM31" s="4"/>
    </row>
    <row r="32" spans="1:39" ht="16.5">
      <c r="A32" s="30"/>
      <c r="B32" s="31"/>
      <c r="C32" s="32"/>
      <c r="D32" s="32"/>
      <c r="E32" s="88"/>
      <c r="F32" s="32"/>
      <c r="G32" s="33"/>
      <c r="H32" s="34"/>
      <c r="I32" s="34"/>
      <c r="J32" s="34"/>
      <c r="K32" s="34"/>
      <c r="L32" s="34"/>
      <c r="M32" s="34"/>
      <c r="N32" s="34"/>
      <c r="O32" s="34"/>
      <c r="P32" s="34"/>
      <c r="Q32" s="35"/>
      <c r="R32" s="35"/>
      <c r="S32" s="35"/>
      <c r="T32" s="32"/>
      <c r="U32" s="36"/>
      <c r="V32" s="37"/>
      <c r="W32" s="38"/>
      <c r="X32" s="32"/>
      <c r="Y32" s="35"/>
      <c r="Z32" s="39"/>
      <c r="AA32" s="40"/>
      <c r="AB32" s="41"/>
      <c r="AC32" s="41"/>
      <c r="AD32" s="41"/>
      <c r="AE32" s="41"/>
      <c r="AF32" s="41"/>
      <c r="AG32" s="41"/>
      <c r="AH32" s="3"/>
    </row>
    <row r="33" spans="1:34" ht="16.5">
      <c r="A33" s="30"/>
      <c r="B33" s="31"/>
      <c r="C33" s="32"/>
      <c r="D33" s="32"/>
      <c r="E33" s="88"/>
      <c r="F33" s="32"/>
      <c r="G33" s="33"/>
      <c r="H33" s="34"/>
      <c r="I33" s="34"/>
      <c r="J33" s="34"/>
      <c r="K33" s="34"/>
      <c r="L33" s="34"/>
      <c r="M33" s="34"/>
      <c r="N33" s="34"/>
      <c r="O33" s="34"/>
      <c r="P33" s="34"/>
      <c r="Q33" s="35"/>
      <c r="R33" s="35"/>
      <c r="S33" s="35"/>
      <c r="T33" s="32"/>
      <c r="U33" s="36"/>
      <c r="V33" s="37"/>
      <c r="W33" s="38"/>
      <c r="X33" s="32"/>
      <c r="Y33" s="35"/>
      <c r="Z33" s="39"/>
      <c r="AA33" s="40"/>
      <c r="AB33" s="41"/>
      <c r="AC33" s="41"/>
      <c r="AD33" s="41"/>
      <c r="AE33" s="41"/>
      <c r="AF33" s="41"/>
      <c r="AG33" s="41"/>
      <c r="AH33" s="3"/>
    </row>
    <row r="34" spans="1:34" ht="16.5">
      <c r="A34" s="30"/>
      <c r="B34" s="31"/>
      <c r="C34" s="32"/>
      <c r="D34" s="32"/>
      <c r="E34" s="88"/>
      <c r="F34" s="32"/>
      <c r="G34" s="33"/>
      <c r="H34" s="34"/>
      <c r="I34" s="34"/>
      <c r="J34" s="34"/>
      <c r="K34" s="34"/>
      <c r="L34" s="34"/>
      <c r="M34" s="34"/>
      <c r="N34" s="34"/>
      <c r="O34" s="34"/>
      <c r="P34" s="34"/>
      <c r="Q34" s="35"/>
      <c r="R34" s="35"/>
      <c r="S34" s="35"/>
      <c r="T34" s="32"/>
      <c r="U34" s="36"/>
      <c r="V34" s="37"/>
      <c r="W34" s="38"/>
      <c r="X34" s="32"/>
      <c r="Y34" s="35"/>
      <c r="Z34" s="39"/>
      <c r="AA34" s="40"/>
      <c r="AB34" s="41"/>
      <c r="AC34" s="41"/>
      <c r="AD34" s="41"/>
      <c r="AE34" s="41"/>
      <c r="AF34" s="41"/>
      <c r="AG34" s="41"/>
      <c r="AH34" s="3"/>
    </row>
    <row r="35" spans="1:34" ht="16.5">
      <c r="A35" s="30"/>
      <c r="B35" s="31"/>
      <c r="C35" s="32"/>
      <c r="D35" s="32"/>
      <c r="E35" s="88"/>
      <c r="F35" s="32"/>
      <c r="G35" s="33"/>
      <c r="H35" s="34"/>
      <c r="I35" s="34"/>
      <c r="J35" s="34"/>
      <c r="K35" s="34"/>
      <c r="L35" s="34"/>
      <c r="M35" s="34"/>
      <c r="N35" s="34"/>
      <c r="O35" s="34"/>
      <c r="P35" s="34"/>
      <c r="Q35" s="35"/>
      <c r="R35" s="35"/>
      <c r="S35" s="35"/>
      <c r="T35" s="32"/>
      <c r="U35" s="36"/>
      <c r="V35" s="37"/>
      <c r="W35" s="38"/>
      <c r="X35" s="32"/>
      <c r="Y35" s="35"/>
      <c r="Z35" s="39"/>
      <c r="AA35" s="40"/>
      <c r="AB35" s="41"/>
      <c r="AC35" s="41"/>
      <c r="AD35" s="41"/>
      <c r="AE35" s="41"/>
      <c r="AF35" s="41"/>
      <c r="AG35" s="41"/>
      <c r="AH35" s="3"/>
    </row>
    <row r="36" spans="1:34" ht="16.5">
      <c r="A36" s="30"/>
      <c r="B36" s="31"/>
      <c r="C36" s="32"/>
      <c r="D36" s="32"/>
      <c r="E36" s="88"/>
      <c r="F36" s="32"/>
      <c r="G36" s="33"/>
      <c r="H36" s="34"/>
      <c r="I36" s="34"/>
      <c r="J36" s="34"/>
      <c r="K36" s="34"/>
      <c r="L36" s="34"/>
      <c r="M36" s="34"/>
      <c r="N36" s="34"/>
      <c r="O36" s="34"/>
      <c r="P36" s="34"/>
      <c r="Q36" s="35"/>
      <c r="R36" s="35"/>
      <c r="S36" s="35"/>
      <c r="T36" s="32"/>
      <c r="U36" s="36"/>
      <c r="V36" s="37"/>
      <c r="W36" s="38"/>
      <c r="X36" s="32"/>
      <c r="Y36" s="35"/>
      <c r="Z36" s="39"/>
      <c r="AA36" s="40"/>
      <c r="AB36" s="41"/>
      <c r="AC36" s="41"/>
      <c r="AD36" s="41"/>
      <c r="AE36" s="41"/>
      <c r="AF36" s="41"/>
      <c r="AG36" s="41"/>
      <c r="AH36" s="3"/>
    </row>
    <row r="37" spans="1:34" ht="16.5">
      <c r="A37" s="30"/>
      <c r="B37" s="31"/>
      <c r="C37" s="32"/>
      <c r="D37" s="32"/>
      <c r="E37" s="88"/>
      <c r="F37" s="32"/>
      <c r="G37" s="33"/>
      <c r="H37" s="34"/>
      <c r="I37" s="34"/>
      <c r="J37" s="34"/>
      <c r="K37" s="34"/>
      <c r="L37" s="34"/>
      <c r="M37" s="34"/>
      <c r="N37" s="34"/>
      <c r="O37" s="34"/>
      <c r="P37" s="34"/>
      <c r="Q37" s="35"/>
      <c r="R37" s="35"/>
      <c r="S37" s="35"/>
      <c r="T37" s="32"/>
      <c r="U37" s="36"/>
      <c r="V37" s="37"/>
      <c r="W37" s="38"/>
      <c r="X37" s="32"/>
      <c r="Y37" s="35"/>
      <c r="Z37" s="39"/>
      <c r="AA37" s="40"/>
      <c r="AB37" s="41"/>
      <c r="AC37" s="41"/>
      <c r="AD37" s="41"/>
      <c r="AE37" s="41"/>
      <c r="AF37" s="41"/>
      <c r="AG37" s="41"/>
      <c r="AH37" s="3"/>
    </row>
    <row r="38" spans="1:34" ht="16.5">
      <c r="A38" s="30"/>
      <c r="B38" s="31"/>
      <c r="C38" s="32"/>
      <c r="D38" s="32"/>
      <c r="E38" s="88"/>
      <c r="F38" s="32"/>
      <c r="G38" s="33"/>
      <c r="H38" s="34"/>
      <c r="I38" s="34"/>
      <c r="J38" s="34"/>
      <c r="K38" s="34"/>
      <c r="L38" s="34"/>
      <c r="M38" s="34"/>
      <c r="N38" s="34"/>
      <c r="O38" s="34"/>
      <c r="P38" s="34"/>
      <c r="Q38" s="35"/>
      <c r="R38" s="35"/>
      <c r="S38" s="35"/>
      <c r="T38" s="32"/>
      <c r="U38" s="36"/>
      <c r="V38" s="37"/>
      <c r="W38" s="38"/>
      <c r="X38" s="32"/>
      <c r="Y38" s="35"/>
      <c r="Z38" s="39"/>
      <c r="AA38" s="40"/>
      <c r="AB38" s="41"/>
      <c r="AC38" s="41"/>
      <c r="AD38" s="41"/>
      <c r="AE38" s="41"/>
      <c r="AF38" s="41"/>
      <c r="AG38" s="41"/>
      <c r="AH38" s="3"/>
    </row>
    <row r="39" spans="1:34" ht="16.5">
      <c r="A39" s="30"/>
      <c r="B39" s="31"/>
      <c r="C39" s="32"/>
      <c r="D39" s="32"/>
      <c r="E39" s="88"/>
      <c r="F39" s="32"/>
      <c r="G39" s="33"/>
      <c r="H39" s="34"/>
      <c r="I39" s="34"/>
      <c r="J39" s="34"/>
      <c r="K39" s="34"/>
      <c r="L39" s="34"/>
      <c r="M39" s="34"/>
      <c r="N39" s="34"/>
      <c r="O39" s="34"/>
      <c r="P39" s="34"/>
      <c r="Q39" s="35"/>
      <c r="R39" s="35"/>
      <c r="S39" s="35"/>
      <c r="T39" s="32"/>
      <c r="U39" s="36"/>
      <c r="V39" s="37"/>
      <c r="W39" s="38"/>
      <c r="X39" s="32"/>
      <c r="Y39" s="35"/>
      <c r="Z39" s="39"/>
      <c r="AA39" s="40"/>
      <c r="AB39" s="41"/>
      <c r="AC39" s="41"/>
      <c r="AD39" s="41"/>
      <c r="AE39" s="41"/>
      <c r="AF39" s="41"/>
      <c r="AG39" s="41"/>
      <c r="AH39" s="3"/>
    </row>
    <row r="40" spans="1:34" ht="16.5">
      <c r="A40" s="30"/>
      <c r="B40" s="31"/>
      <c r="C40" s="32"/>
      <c r="D40" s="32"/>
      <c r="E40" s="88"/>
      <c r="F40" s="32"/>
      <c r="G40" s="33"/>
      <c r="H40" s="34"/>
      <c r="I40" s="34"/>
      <c r="J40" s="34"/>
      <c r="K40" s="34"/>
      <c r="L40" s="34"/>
      <c r="M40" s="34"/>
      <c r="N40" s="34"/>
      <c r="O40" s="34"/>
      <c r="P40" s="34"/>
      <c r="Q40" s="35"/>
      <c r="R40" s="35"/>
      <c r="S40" s="35"/>
      <c r="T40" s="32"/>
      <c r="U40" s="36"/>
      <c r="V40" s="37"/>
      <c r="W40" s="38"/>
      <c r="X40" s="32"/>
      <c r="Y40" s="35"/>
      <c r="Z40" s="39"/>
      <c r="AA40" s="40"/>
      <c r="AB40" s="41"/>
      <c r="AC40" s="41"/>
      <c r="AD40" s="41"/>
      <c r="AE40" s="41"/>
      <c r="AF40" s="41"/>
      <c r="AG40" s="41"/>
      <c r="AH40" s="3"/>
    </row>
    <row r="41" spans="1:34" ht="16.5">
      <c r="A41" s="30"/>
      <c r="B41" s="31"/>
      <c r="C41" s="32"/>
      <c r="D41" s="32"/>
      <c r="E41" s="88"/>
      <c r="F41" s="32"/>
      <c r="G41" s="33"/>
      <c r="H41" s="34"/>
      <c r="I41" s="34"/>
      <c r="J41" s="34"/>
      <c r="K41" s="34"/>
      <c r="L41" s="34"/>
      <c r="M41" s="34"/>
      <c r="N41" s="34"/>
      <c r="O41" s="34"/>
      <c r="P41" s="34"/>
      <c r="Q41" s="35"/>
      <c r="R41" s="35"/>
      <c r="S41" s="35"/>
      <c r="T41" s="32"/>
      <c r="U41" s="36"/>
      <c r="V41" s="37"/>
      <c r="W41" s="38"/>
      <c r="X41" s="32"/>
      <c r="Y41" s="35"/>
      <c r="Z41" s="39"/>
      <c r="AA41" s="40"/>
      <c r="AB41" s="41"/>
      <c r="AC41" s="41"/>
      <c r="AD41" s="41"/>
      <c r="AE41" s="41"/>
      <c r="AF41" s="41"/>
      <c r="AG41" s="41"/>
      <c r="AH41" s="3"/>
    </row>
    <row r="42" spans="1:34" ht="16.5">
      <c r="A42" s="30"/>
      <c r="B42" s="31"/>
      <c r="C42" s="32"/>
      <c r="D42" s="32"/>
      <c r="E42" s="88"/>
      <c r="F42" s="32"/>
      <c r="G42" s="33"/>
      <c r="H42" s="34"/>
      <c r="I42" s="34"/>
      <c r="J42" s="34"/>
      <c r="K42" s="34"/>
      <c r="L42" s="34"/>
      <c r="M42" s="34"/>
      <c r="N42" s="34"/>
      <c r="O42" s="34"/>
      <c r="P42" s="34"/>
      <c r="Q42" s="35"/>
      <c r="R42" s="35"/>
      <c r="S42" s="35"/>
      <c r="T42" s="32"/>
      <c r="U42" s="36"/>
      <c r="V42" s="37"/>
      <c r="W42" s="38"/>
      <c r="X42" s="32"/>
      <c r="Y42" s="35"/>
      <c r="Z42" s="39"/>
      <c r="AA42" s="40"/>
      <c r="AB42" s="41"/>
      <c r="AC42" s="41"/>
      <c r="AD42" s="41"/>
      <c r="AE42" s="41"/>
      <c r="AF42" s="41"/>
      <c r="AG42" s="41"/>
      <c r="AH42" s="3"/>
    </row>
    <row r="43" spans="1:34" ht="16.5">
      <c r="A43" s="30"/>
      <c r="B43" s="31"/>
      <c r="C43" s="32"/>
      <c r="D43" s="32"/>
      <c r="E43" s="88"/>
      <c r="F43" s="32"/>
      <c r="G43" s="33"/>
      <c r="H43" s="34"/>
      <c r="I43" s="34"/>
      <c r="J43" s="34"/>
      <c r="K43" s="34"/>
      <c r="L43" s="34"/>
      <c r="M43" s="34"/>
      <c r="N43" s="34"/>
      <c r="O43" s="34"/>
      <c r="P43" s="34"/>
      <c r="Q43" s="35"/>
      <c r="R43" s="35"/>
      <c r="S43" s="35"/>
      <c r="T43" s="32"/>
      <c r="U43" s="36"/>
      <c r="V43" s="37"/>
      <c r="W43" s="38"/>
      <c r="X43" s="32"/>
      <c r="Y43" s="35"/>
      <c r="Z43" s="39"/>
      <c r="AA43" s="40"/>
      <c r="AB43" s="41"/>
      <c r="AC43" s="41"/>
      <c r="AD43" s="41"/>
      <c r="AE43" s="41"/>
      <c r="AF43" s="41"/>
      <c r="AG43" s="41"/>
      <c r="AH43" s="3"/>
    </row>
    <row r="44" spans="1:34" ht="16.5">
      <c r="A44" s="30"/>
      <c r="B44" s="31"/>
      <c r="C44" s="32"/>
      <c r="D44" s="32"/>
      <c r="E44" s="88"/>
      <c r="F44" s="32"/>
      <c r="G44" s="33"/>
      <c r="H44" s="34"/>
      <c r="I44" s="34"/>
      <c r="J44" s="34"/>
      <c r="K44" s="34"/>
      <c r="L44" s="34"/>
      <c r="M44" s="34"/>
      <c r="N44" s="34"/>
      <c r="O44" s="34"/>
      <c r="P44" s="34"/>
      <c r="Q44" s="35"/>
      <c r="R44" s="35"/>
      <c r="S44" s="35"/>
      <c r="T44" s="32"/>
      <c r="U44" s="36"/>
      <c r="V44" s="37"/>
      <c r="W44" s="38"/>
      <c r="X44" s="32"/>
      <c r="Y44" s="35"/>
      <c r="Z44" s="39"/>
      <c r="AA44" s="40"/>
      <c r="AB44" s="41"/>
      <c r="AC44" s="41"/>
      <c r="AD44" s="41"/>
      <c r="AE44" s="41"/>
      <c r="AF44" s="41"/>
      <c r="AG44" s="41"/>
      <c r="AH44" s="3"/>
    </row>
    <row r="45" spans="1:34" ht="16.5">
      <c r="A45" s="30"/>
      <c r="B45" s="31"/>
      <c r="C45" s="32"/>
      <c r="D45" s="32"/>
      <c r="E45" s="88"/>
      <c r="F45" s="32"/>
      <c r="G45" s="33"/>
      <c r="H45" s="34"/>
      <c r="I45" s="34"/>
      <c r="J45" s="34"/>
      <c r="K45" s="34"/>
      <c r="L45" s="34"/>
      <c r="M45" s="34"/>
      <c r="N45" s="34"/>
      <c r="O45" s="34"/>
      <c r="P45" s="34"/>
      <c r="Q45" s="35"/>
      <c r="R45" s="35"/>
      <c r="S45" s="35"/>
      <c r="T45" s="32"/>
      <c r="U45" s="36"/>
      <c r="V45" s="37"/>
      <c r="W45" s="38"/>
      <c r="X45" s="32"/>
      <c r="Y45" s="35"/>
      <c r="Z45" s="39"/>
      <c r="AA45" s="40"/>
      <c r="AB45" s="41"/>
      <c r="AC45" s="41"/>
      <c r="AD45" s="41"/>
      <c r="AE45" s="41"/>
      <c r="AF45" s="41"/>
      <c r="AG45" s="41"/>
      <c r="AH45" s="3"/>
    </row>
    <row r="46" spans="1:34" ht="16.5">
      <c r="A46" s="30"/>
      <c r="B46" s="31"/>
      <c r="C46" s="32"/>
      <c r="D46" s="32"/>
      <c r="E46" s="88"/>
      <c r="F46" s="32"/>
      <c r="G46" s="33"/>
      <c r="H46" s="34"/>
      <c r="I46" s="34"/>
      <c r="J46" s="34"/>
      <c r="K46" s="34"/>
      <c r="L46" s="34"/>
      <c r="M46" s="34"/>
      <c r="N46" s="34"/>
      <c r="O46" s="34"/>
      <c r="P46" s="34"/>
      <c r="Q46" s="35"/>
      <c r="R46" s="35"/>
      <c r="S46" s="35"/>
      <c r="T46" s="32"/>
      <c r="U46" s="36"/>
      <c r="V46" s="37"/>
      <c r="W46" s="38"/>
      <c r="X46" s="32"/>
      <c r="Y46" s="35"/>
      <c r="Z46" s="39"/>
      <c r="AA46" s="40"/>
      <c r="AB46" s="41"/>
      <c r="AC46" s="41"/>
      <c r="AD46" s="41"/>
      <c r="AE46" s="41"/>
      <c r="AF46" s="41"/>
      <c r="AG46" s="41"/>
      <c r="AH46" s="3"/>
    </row>
    <row r="47" spans="1:34" ht="16.5">
      <c r="A47" s="30"/>
      <c r="B47" s="31"/>
      <c r="C47" s="32"/>
      <c r="D47" s="32"/>
      <c r="E47" s="88"/>
      <c r="F47" s="32"/>
      <c r="G47" s="33"/>
      <c r="H47" s="34"/>
      <c r="I47" s="34"/>
      <c r="J47" s="34"/>
      <c r="K47" s="34"/>
      <c r="L47" s="34"/>
      <c r="M47" s="34"/>
      <c r="N47" s="34"/>
      <c r="O47" s="34"/>
      <c r="P47" s="34"/>
      <c r="Q47" s="35"/>
      <c r="R47" s="35"/>
      <c r="S47" s="35"/>
      <c r="T47" s="32"/>
      <c r="U47" s="36"/>
      <c r="V47" s="37"/>
      <c r="W47" s="38"/>
      <c r="X47" s="32"/>
      <c r="Y47" s="35"/>
      <c r="Z47" s="39"/>
      <c r="AA47" s="40"/>
      <c r="AB47" s="41"/>
      <c r="AC47" s="41"/>
      <c r="AD47" s="41"/>
      <c r="AE47" s="41"/>
      <c r="AF47" s="41"/>
      <c r="AG47" s="41"/>
      <c r="AH47" s="3"/>
    </row>
    <row r="48" spans="1:34" ht="16.5">
      <c r="A48" s="30"/>
      <c r="B48" s="31"/>
      <c r="C48" s="32"/>
      <c r="D48" s="32"/>
      <c r="E48" s="88"/>
      <c r="F48" s="32"/>
      <c r="G48" s="33"/>
      <c r="H48" s="34"/>
      <c r="I48" s="34"/>
      <c r="J48" s="34"/>
      <c r="K48" s="34"/>
      <c r="L48" s="34"/>
      <c r="M48" s="34"/>
      <c r="N48" s="34"/>
      <c r="O48" s="34"/>
      <c r="P48" s="34"/>
      <c r="Q48" s="35"/>
      <c r="R48" s="35"/>
      <c r="S48" s="35"/>
      <c r="T48" s="32"/>
      <c r="U48" s="36"/>
      <c r="V48" s="37"/>
      <c r="W48" s="38"/>
      <c r="X48" s="32"/>
      <c r="Y48" s="35"/>
      <c r="Z48" s="39"/>
      <c r="AA48" s="40"/>
      <c r="AB48" s="41"/>
      <c r="AC48" s="41"/>
      <c r="AD48" s="41"/>
      <c r="AE48" s="41"/>
      <c r="AF48" s="41"/>
      <c r="AG48" s="41"/>
      <c r="AH48" s="3"/>
    </row>
    <row r="49" spans="1:34" ht="16.5">
      <c r="A49" s="30"/>
      <c r="B49" s="31"/>
      <c r="C49" s="32"/>
      <c r="D49" s="32"/>
      <c r="E49" s="88"/>
      <c r="F49" s="32"/>
      <c r="G49" s="33"/>
      <c r="H49" s="34"/>
      <c r="I49" s="34"/>
      <c r="J49" s="34"/>
      <c r="K49" s="34"/>
      <c r="L49" s="34"/>
      <c r="M49" s="34"/>
      <c r="N49" s="34"/>
      <c r="O49" s="34"/>
      <c r="P49" s="34"/>
      <c r="Q49" s="35"/>
      <c r="R49" s="35"/>
      <c r="S49" s="35"/>
      <c r="T49" s="32"/>
      <c r="U49" s="36"/>
      <c r="V49" s="37"/>
      <c r="W49" s="38"/>
      <c r="X49" s="32"/>
      <c r="Y49" s="35"/>
      <c r="Z49" s="39"/>
      <c r="AA49" s="40"/>
      <c r="AB49" s="41"/>
      <c r="AC49" s="41"/>
      <c r="AD49" s="41"/>
      <c r="AE49" s="41"/>
      <c r="AF49" s="41"/>
      <c r="AG49" s="41"/>
      <c r="AH49" s="3"/>
    </row>
    <row r="50" spans="1:34" ht="16.5">
      <c r="A50" s="30"/>
      <c r="B50" s="31"/>
      <c r="C50" s="32"/>
      <c r="D50" s="32"/>
      <c r="E50" s="88"/>
      <c r="F50" s="32"/>
      <c r="G50" s="33"/>
      <c r="H50" s="34"/>
      <c r="I50" s="34"/>
      <c r="J50" s="34"/>
      <c r="K50" s="34"/>
      <c r="L50" s="34"/>
      <c r="M50" s="34"/>
      <c r="N50" s="34"/>
      <c r="O50" s="34"/>
      <c r="P50" s="34"/>
      <c r="Q50" s="35"/>
      <c r="R50" s="35"/>
      <c r="S50" s="35"/>
      <c r="T50" s="32"/>
      <c r="U50" s="36"/>
      <c r="V50" s="37"/>
      <c r="W50" s="38"/>
      <c r="X50" s="32"/>
      <c r="Y50" s="35"/>
      <c r="Z50" s="39"/>
      <c r="AA50" s="40"/>
      <c r="AB50" s="41"/>
      <c r="AC50" s="41"/>
      <c r="AD50" s="41"/>
      <c r="AE50" s="41"/>
      <c r="AF50" s="41"/>
      <c r="AG50" s="41"/>
      <c r="AH50" s="3"/>
    </row>
    <row r="51" spans="1:34" ht="16.5">
      <c r="A51" s="30"/>
      <c r="B51" s="31"/>
      <c r="C51" s="32"/>
      <c r="D51" s="32"/>
      <c r="E51" s="88"/>
      <c r="F51" s="32"/>
      <c r="G51" s="33"/>
      <c r="H51" s="34"/>
      <c r="I51" s="34"/>
      <c r="J51" s="34"/>
      <c r="K51" s="34"/>
      <c r="L51" s="34"/>
      <c r="M51" s="34"/>
      <c r="N51" s="34"/>
      <c r="O51" s="34"/>
      <c r="P51" s="34"/>
      <c r="Q51" s="35"/>
      <c r="R51" s="35"/>
      <c r="S51" s="35"/>
      <c r="T51" s="32"/>
      <c r="U51" s="36"/>
      <c r="V51" s="37"/>
      <c r="W51" s="38"/>
      <c r="X51" s="32"/>
      <c r="Y51" s="35"/>
      <c r="Z51" s="39"/>
      <c r="AA51" s="40"/>
      <c r="AB51" s="41"/>
      <c r="AC51" s="41"/>
      <c r="AD51" s="41"/>
      <c r="AE51" s="41"/>
      <c r="AF51" s="41"/>
      <c r="AG51" s="41"/>
      <c r="AH51" s="3"/>
    </row>
    <row r="52" spans="1:34" ht="16.5">
      <c r="A52" s="30"/>
      <c r="B52" s="31"/>
      <c r="C52" s="32"/>
      <c r="D52" s="32"/>
      <c r="E52" s="88"/>
      <c r="F52" s="32"/>
      <c r="G52" s="33"/>
      <c r="H52" s="34"/>
      <c r="I52" s="34"/>
      <c r="J52" s="34"/>
      <c r="K52" s="34"/>
      <c r="L52" s="34"/>
      <c r="M52" s="34"/>
      <c r="N52" s="34"/>
      <c r="O52" s="34"/>
      <c r="P52" s="34"/>
      <c r="Q52" s="35"/>
      <c r="R52" s="35"/>
      <c r="S52" s="35"/>
      <c r="T52" s="32"/>
      <c r="U52" s="36"/>
      <c r="V52" s="37"/>
      <c r="W52" s="38"/>
      <c r="X52" s="32"/>
      <c r="Y52" s="35"/>
      <c r="Z52" s="39"/>
      <c r="AA52" s="40"/>
      <c r="AB52" s="41"/>
      <c r="AC52" s="41"/>
      <c r="AD52" s="41"/>
      <c r="AE52" s="41"/>
      <c r="AF52" s="41"/>
      <c r="AG52" s="41"/>
      <c r="AH52" s="3"/>
    </row>
    <row r="53" spans="1:34" ht="16.5">
      <c r="A53" s="30"/>
      <c r="B53" s="31"/>
      <c r="C53" s="32"/>
      <c r="D53" s="32"/>
      <c r="E53" s="88"/>
      <c r="F53" s="32"/>
      <c r="G53" s="33"/>
      <c r="H53" s="34"/>
      <c r="I53" s="34"/>
      <c r="J53" s="34"/>
      <c r="K53" s="34"/>
      <c r="L53" s="34"/>
      <c r="M53" s="34"/>
      <c r="N53" s="34"/>
      <c r="O53" s="34"/>
      <c r="P53" s="34"/>
      <c r="Q53" s="35"/>
      <c r="R53" s="35"/>
      <c r="S53" s="35"/>
      <c r="T53" s="32"/>
      <c r="U53" s="36"/>
      <c r="V53" s="37"/>
      <c r="W53" s="38"/>
      <c r="X53" s="32"/>
      <c r="Y53" s="35"/>
      <c r="Z53" s="39"/>
      <c r="AA53" s="40"/>
      <c r="AB53" s="41"/>
      <c r="AC53" s="41"/>
      <c r="AD53" s="41"/>
      <c r="AE53" s="41"/>
      <c r="AF53" s="41"/>
      <c r="AG53" s="41"/>
      <c r="AH53" s="3"/>
    </row>
    <row r="54" spans="1:34" ht="16.5">
      <c r="A54" s="30"/>
      <c r="B54" s="31"/>
      <c r="C54" s="32"/>
      <c r="D54" s="32"/>
      <c r="E54" s="88"/>
      <c r="F54" s="32"/>
      <c r="G54" s="33"/>
      <c r="H54" s="34"/>
      <c r="I54" s="34"/>
      <c r="J54" s="34"/>
      <c r="K54" s="34"/>
      <c r="L54" s="34"/>
      <c r="M54" s="34"/>
      <c r="N54" s="34"/>
      <c r="O54" s="34"/>
      <c r="P54" s="34"/>
      <c r="Q54" s="35"/>
      <c r="R54" s="35"/>
      <c r="S54" s="35"/>
      <c r="T54" s="32"/>
      <c r="U54" s="36"/>
      <c r="V54" s="37"/>
      <c r="W54" s="38"/>
      <c r="X54" s="32"/>
      <c r="Y54" s="35"/>
      <c r="Z54" s="39"/>
      <c r="AA54" s="40"/>
      <c r="AB54" s="41"/>
      <c r="AC54" s="41"/>
      <c r="AD54" s="41"/>
      <c r="AE54" s="41"/>
      <c r="AF54" s="41"/>
      <c r="AG54" s="41"/>
      <c r="AH54" s="3"/>
    </row>
  </sheetData>
  <phoneticPr fontId="3"/>
  <hyperlinks>
    <hyperlink ref="AG3" r:id="rId1" xr:uid="{72D4B902-503D-484E-851E-B67E79447A4D}"/>
    <hyperlink ref="AF3" r:id="rId2" xr:uid="{39D8E6C2-33B8-4CE8-AC85-E67C6BEEA2B2}"/>
    <hyperlink ref="AE3" r:id="rId3" xr:uid="{C13E36C2-BC8F-4E84-9CF1-8332B2068FFE}"/>
    <hyperlink ref="AD3" r:id="rId4" xr:uid="{35FD20F6-C318-417B-B50E-DD1385958426}"/>
    <hyperlink ref="AC3" r:id="rId5" xr:uid="{F1C70769-2684-4606-9FF5-EAC77980DAEB}"/>
  </hyperlinks>
  <pageMargins left="0.25" right="0.25" top="0.75" bottom="0.75" header="0.3" footer="0.3"/>
  <pageSetup paperSize="9" scale="34" fitToHeight="0" orientation="landscape" horizontalDpi="300" verticalDpi="300" r:id="rId6"/>
  <headerFooter>
    <oddHeader>&amp;C&amp;A</oddHeader>
    <oddFooter>&amp;Cページ &amp;P</oddFooter>
  </headerFooter>
  <drawing r:id="rId7"/>
  <legacy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7FC7B-A367-41C9-AFBE-70D23E69DD9D}">
  <sheetPr>
    <pageSetUpPr fitToPage="1"/>
  </sheetPr>
  <dimension ref="A1:AN54"/>
  <sheetViews>
    <sheetView showGridLines="0" tabSelected="1" view="pageBreakPreview" zoomScale="85" zoomScaleNormal="100" zoomScaleSheetLayoutView="85" workbookViewId="0"/>
  </sheetViews>
  <sheetFormatPr defaultRowHeight="15.75"/>
  <cols>
    <col min="1" max="1" width="11.5" style="5" bestFit="1" customWidth="1"/>
    <col min="2" max="2" width="23.25" style="47" customWidth="1"/>
    <col min="3" max="4" width="10.625" style="47" customWidth="1"/>
    <col min="5" max="5" width="9.625" style="90" hidden="1" customWidth="1"/>
    <col min="6" max="7" width="10.625" style="47" customWidth="1"/>
    <col min="8" max="8" width="17.125" style="47" bestFit="1" customWidth="1"/>
    <col min="9" max="9" width="11.625" style="47" bestFit="1" customWidth="1"/>
    <col min="10" max="14" width="10.625" style="47" customWidth="1"/>
    <col min="15" max="15" width="12.625" style="47" bestFit="1" customWidth="1"/>
    <col min="16" max="16" width="10.625" style="47" customWidth="1"/>
    <col min="17" max="17" width="16.125" style="48" bestFit="1" customWidth="1"/>
    <col min="18" max="18" width="14.25" style="48" customWidth="1"/>
    <col min="19" max="19" width="10.625" style="2" customWidth="1"/>
    <col min="20" max="20" width="10.625" style="47" customWidth="1"/>
    <col min="21" max="21" width="10.625" style="49" customWidth="1"/>
    <col min="22" max="22" width="10.625" style="50" customWidth="1"/>
    <col min="23" max="23" width="10.625" style="2" customWidth="1"/>
    <col min="24" max="24" width="10.625" style="47" customWidth="1"/>
    <col min="25" max="26" width="10.625" style="2" customWidth="1"/>
    <col min="27" max="27" width="13.875" style="2" bestFit="1" customWidth="1"/>
    <col min="28" max="29" width="10.625" style="2" customWidth="1"/>
    <col min="30" max="30" width="16.125" style="2" customWidth="1"/>
    <col min="31" max="31" width="12.125" style="2" bestFit="1" customWidth="1"/>
    <col min="32" max="33" width="10.625" style="2" customWidth="1"/>
    <col min="34" max="34" width="8" style="2" customWidth="1"/>
    <col min="35" max="35" width="10.625" style="2" customWidth="1"/>
    <col min="36" max="36" width="29.875" style="2" bestFit="1" customWidth="1"/>
    <col min="37" max="37" width="12" style="2" bestFit="1" customWidth="1"/>
    <col min="38" max="38" width="15.125" style="2" customWidth="1"/>
    <col min="39" max="39" width="14.5" style="2" customWidth="1"/>
    <col min="40" max="40" width="10.625" style="2" customWidth="1"/>
    <col min="41" max="16384" width="9" style="2"/>
  </cols>
  <sheetData>
    <row r="1" spans="1:39" ht="18.75">
      <c r="A1" s="1" t="s">
        <v>0</v>
      </c>
      <c r="B1" s="2"/>
      <c r="C1" s="51" t="s">
        <v>1</v>
      </c>
      <c r="D1" s="248">
        <v>11</v>
      </c>
      <c r="E1" s="84"/>
      <c r="F1" s="2"/>
      <c r="G1" s="83"/>
      <c r="H1" s="82">
        <f>SUMIFS($F$4:$F$54,$H$4:$H$54,$E$2)</f>
        <v>117399</v>
      </c>
      <c r="I1" s="2"/>
      <c r="J1" s="82">
        <f>SUMIFS($F$4:$F$54,$J$4:$J$54,2)</f>
        <v>117399</v>
      </c>
      <c r="K1" s="82">
        <f>SUMIFS($F$4:$F$54,$K$4:$K$54,1)</f>
        <v>109850</v>
      </c>
      <c r="L1" s="82">
        <f>SUMIFS($F$4:$F$54,$O$4:$O$54,1)</f>
        <v>117399</v>
      </c>
      <c r="M1" s="82">
        <f>SUMIFS($F$4:$F$54,$M$4:$M$54,1)</f>
        <v>0</v>
      </c>
      <c r="N1" s="82"/>
      <c r="O1" s="82">
        <f>SUMIFS($F$4:$F$54,$O$4:$O$54,1)</f>
        <v>117399</v>
      </c>
      <c r="P1" s="82">
        <f>SUMIFS($F$4:$F$54,$P$4:$P$54,1)</f>
        <v>117399</v>
      </c>
      <c r="Q1" s="2"/>
      <c r="R1" s="166">
        <f>SUM(R4:R54)</f>
        <v>10530</v>
      </c>
      <c r="S1" s="4"/>
      <c r="T1" s="2"/>
      <c r="U1" s="2"/>
      <c r="V1" s="2"/>
      <c r="X1" s="2"/>
    </row>
    <row r="2" spans="1:39">
      <c r="A2" s="171">
        <v>44136</v>
      </c>
      <c r="B2" s="2"/>
      <c r="C2" s="2"/>
      <c r="D2" s="2"/>
      <c r="E2" s="85">
        <f>IF(COUNT($E$4:$E$50,1)&gt;10,9,COUNT($E$4:$E$50,1)-2)</f>
        <v>9</v>
      </c>
      <c r="F2" s="6"/>
      <c r="G2" s="160" t="s">
        <v>123</v>
      </c>
      <c r="H2" s="229" t="str">
        <f>"("&amp;TEXT(VLOOKUP($E2,注意事項!$A$21:$G$30,7,0),"#,##0")&amp;"円まで)"</f>
        <v>(111,111円まで)</v>
      </c>
      <c r="I2" s="162"/>
      <c r="J2" s="162" t="s">
        <v>53</v>
      </c>
      <c r="K2" s="162" t="s">
        <v>53</v>
      </c>
      <c r="L2" s="162" t="s">
        <v>125</v>
      </c>
      <c r="M2" s="162" t="s">
        <v>125</v>
      </c>
      <c r="N2" s="162" t="s">
        <v>127</v>
      </c>
      <c r="O2" s="162" t="s">
        <v>58</v>
      </c>
      <c r="P2" s="162" t="s">
        <v>125</v>
      </c>
      <c r="Q2" s="2"/>
      <c r="R2" s="166">
        <f>IF(R1&lt;10000,0,R1-10000)</f>
        <v>530</v>
      </c>
      <c r="T2" s="2"/>
      <c r="U2" s="2"/>
      <c r="V2" s="2"/>
      <c r="X2" s="2"/>
      <c r="AJ2" s="2" t="s">
        <v>2</v>
      </c>
    </row>
    <row r="3" spans="1:39" ht="33.75" customHeight="1" thickBot="1">
      <c r="A3" s="7" t="s">
        <v>3</v>
      </c>
      <c r="B3" s="8" t="s">
        <v>4</v>
      </c>
      <c r="C3" s="8" t="s">
        <v>5</v>
      </c>
      <c r="D3" s="8" t="s">
        <v>6</v>
      </c>
      <c r="E3" s="86" t="s">
        <v>60</v>
      </c>
      <c r="F3" s="8" t="s">
        <v>54</v>
      </c>
      <c r="G3" s="9" t="s">
        <v>1</v>
      </c>
      <c r="H3" s="8" t="s">
        <v>7</v>
      </c>
      <c r="I3" s="8" t="s">
        <v>8</v>
      </c>
      <c r="J3" s="8" t="s">
        <v>48</v>
      </c>
      <c r="K3" s="8" t="s">
        <v>51</v>
      </c>
      <c r="L3" s="8" t="s">
        <v>50</v>
      </c>
      <c r="M3" s="8" t="s">
        <v>124</v>
      </c>
      <c r="N3" s="8" t="s">
        <v>126</v>
      </c>
      <c r="O3" s="13" t="s">
        <v>56</v>
      </c>
      <c r="P3" s="8" t="s">
        <v>55</v>
      </c>
      <c r="Q3" s="10" t="s">
        <v>49</v>
      </c>
      <c r="R3" s="10" t="s">
        <v>9</v>
      </c>
      <c r="S3" s="10" t="s">
        <v>10</v>
      </c>
      <c r="T3" s="8" t="s">
        <v>11</v>
      </c>
      <c r="U3" s="8" t="s">
        <v>12</v>
      </c>
      <c r="V3" s="11" t="s">
        <v>13</v>
      </c>
      <c r="W3" s="12" t="s">
        <v>14</v>
      </c>
      <c r="X3" s="13" t="s">
        <v>15</v>
      </c>
      <c r="Y3" s="10" t="s">
        <v>59</v>
      </c>
      <c r="Z3" s="14" t="s">
        <v>16</v>
      </c>
      <c r="AA3" s="167" t="s">
        <v>17</v>
      </c>
      <c r="AB3" s="168" t="s">
        <v>18</v>
      </c>
      <c r="AC3" s="168" t="s">
        <v>143</v>
      </c>
      <c r="AD3" s="169" t="s">
        <v>128</v>
      </c>
      <c r="AE3" s="170" t="s">
        <v>129</v>
      </c>
      <c r="AF3" s="170" t="s">
        <v>130</v>
      </c>
      <c r="AG3" s="170" t="s">
        <v>131</v>
      </c>
      <c r="AH3" s="170" t="s">
        <v>132</v>
      </c>
      <c r="AI3" s="5"/>
      <c r="AJ3" s="15" t="s">
        <v>19</v>
      </c>
      <c r="AK3" s="16">
        <f>SUM(F:F)</f>
        <v>117399</v>
      </c>
      <c r="AL3" s="79" t="s">
        <v>20</v>
      </c>
      <c r="AM3" s="79" t="s">
        <v>21</v>
      </c>
    </row>
    <row r="4" spans="1:39" ht="16.5" thickTop="1">
      <c r="A4" s="18" t="s">
        <v>22</v>
      </c>
      <c r="B4" s="19" t="s">
        <v>23</v>
      </c>
      <c r="C4" s="20">
        <v>28580</v>
      </c>
      <c r="D4" s="20">
        <v>1</v>
      </c>
      <c r="E4" s="87">
        <f>IFERROR(IF(F4&gt;=1000,1,""),"")</f>
        <v>1</v>
      </c>
      <c r="F4" s="20">
        <f>$D4*$C4</f>
        <v>28580</v>
      </c>
      <c r="G4" s="21">
        <f t="shared" ref="G4:G15" si="0">$D$1</f>
        <v>11</v>
      </c>
      <c r="H4" s="22">
        <f>$E$2</f>
        <v>9</v>
      </c>
      <c r="I4" s="22"/>
      <c r="J4" s="22">
        <v>2</v>
      </c>
      <c r="K4" s="22">
        <v>1</v>
      </c>
      <c r="L4" s="22"/>
      <c r="M4" s="22"/>
      <c r="N4" s="22"/>
      <c r="O4" s="22">
        <v>1</v>
      </c>
      <c r="P4" s="22">
        <v>1</v>
      </c>
      <c r="Q4" s="23">
        <f>ROUNDDOWN(ROUNDDOWN($F4,-2)*SUM($G4:$P4)*0.01,0)</f>
        <v>7125</v>
      </c>
      <c r="R4" s="23">
        <f t="shared" ref="R4:R9" si="1">ROUNDDOWN(ROUNDDOWN($F4,-2)*(H4)*0.01,0)</f>
        <v>2565</v>
      </c>
      <c r="S4" s="23">
        <f>F4-Q4</f>
        <v>21455</v>
      </c>
      <c r="T4" s="20">
        <v>25000</v>
      </c>
      <c r="U4" s="24"/>
      <c r="V4" s="25">
        <f t="shared" ref="V4:V15" si="2">T4*D4</f>
        <v>25000</v>
      </c>
      <c r="W4" s="26"/>
      <c r="X4" s="20"/>
      <c r="Y4" s="23">
        <f>V4-W4-X4-S4</f>
        <v>3545</v>
      </c>
      <c r="Z4" s="52">
        <f t="shared" ref="Z4:Z15" si="3">IF($AB4="在庫",0,$Y4)</f>
        <v>0</v>
      </c>
      <c r="AA4" s="27">
        <f t="shared" ref="AA4:AA15" si="4">IF($T4="",0,ROUNDDOWN($Y4/$C4*100,2))</f>
        <v>12.4</v>
      </c>
      <c r="AB4" s="28" t="s">
        <v>144</v>
      </c>
      <c r="AC4" s="236">
        <v>44157</v>
      </c>
      <c r="AD4" s="28" t="s">
        <v>133</v>
      </c>
      <c r="AE4" s="28"/>
      <c r="AF4" s="28"/>
      <c r="AG4" s="28"/>
      <c r="AH4" s="28"/>
      <c r="AI4" s="3"/>
      <c r="AJ4" s="15" t="s">
        <v>25</v>
      </c>
      <c r="AK4" s="16">
        <f>+SUM(Q:Q)-$R$2</f>
        <v>31086</v>
      </c>
      <c r="AL4" s="29">
        <f>AK4+AK5</f>
        <v>126086</v>
      </c>
      <c r="AM4" s="29">
        <f>AK3+AK6</f>
        <v>117399</v>
      </c>
    </row>
    <row r="5" spans="1:39">
      <c r="A5" s="30" t="s">
        <v>26</v>
      </c>
      <c r="B5" s="31" t="s">
        <v>23</v>
      </c>
      <c r="C5" s="32">
        <v>28490</v>
      </c>
      <c r="D5" s="32">
        <v>1</v>
      </c>
      <c r="E5" s="87">
        <f t="shared" ref="E5:E14" si="5">IFERROR(IF(F5&gt;=1000,1,""),"")</f>
        <v>1</v>
      </c>
      <c r="F5" s="32">
        <f t="shared" ref="F5:F15" si="6">$D5*$C5</f>
        <v>28490</v>
      </c>
      <c r="G5" s="33">
        <f t="shared" si="0"/>
        <v>11</v>
      </c>
      <c r="H5" s="22">
        <f t="shared" ref="H5:H15" si="7">$E$2</f>
        <v>9</v>
      </c>
      <c r="I5" s="34"/>
      <c r="J5" s="34">
        <v>2</v>
      </c>
      <c r="K5" s="34">
        <v>1</v>
      </c>
      <c r="L5" s="34"/>
      <c r="M5" s="34"/>
      <c r="N5" s="34"/>
      <c r="O5" s="34">
        <v>1</v>
      </c>
      <c r="P5" s="34">
        <v>1</v>
      </c>
      <c r="Q5" s="23">
        <f>ROUNDDOWN(ROUNDDOWN($F5,-2)*SUM($G5:$P5)*0.01,0)</f>
        <v>7100</v>
      </c>
      <c r="R5" s="23">
        <f t="shared" si="1"/>
        <v>2556</v>
      </c>
      <c r="S5" s="23">
        <f t="shared" ref="S5:S15" si="8">F5-Q5</f>
        <v>21390</v>
      </c>
      <c r="T5" s="32">
        <v>25000</v>
      </c>
      <c r="U5" s="36"/>
      <c r="V5" s="37">
        <f t="shared" si="2"/>
        <v>25000</v>
      </c>
      <c r="W5" s="26"/>
      <c r="X5" s="32"/>
      <c r="Y5" s="35">
        <f t="shared" ref="Y5:Y14" si="9">V5-W5-X5-S5</f>
        <v>3610</v>
      </c>
      <c r="Z5" s="53">
        <f t="shared" si="3"/>
        <v>0</v>
      </c>
      <c r="AA5" s="40">
        <f t="shared" si="4"/>
        <v>12.67</v>
      </c>
      <c r="AB5" s="28" t="s">
        <v>144</v>
      </c>
      <c r="AC5" s="236"/>
      <c r="AD5" s="41"/>
      <c r="AE5" s="41"/>
      <c r="AF5" s="41"/>
      <c r="AG5" s="41"/>
      <c r="AH5" s="41"/>
      <c r="AI5" s="3"/>
      <c r="AJ5" s="15" t="s">
        <v>27</v>
      </c>
      <c r="AK5" s="16">
        <f>SUM(V:V)</f>
        <v>95000</v>
      </c>
      <c r="AM5" s="80" t="s">
        <v>52</v>
      </c>
    </row>
    <row r="6" spans="1:39">
      <c r="A6" s="30" t="s">
        <v>28</v>
      </c>
      <c r="B6" s="31" t="s">
        <v>23</v>
      </c>
      <c r="C6" s="54">
        <v>30800</v>
      </c>
      <c r="D6" s="32">
        <v>1</v>
      </c>
      <c r="E6" s="87">
        <f t="shared" si="5"/>
        <v>1</v>
      </c>
      <c r="F6" s="32">
        <f>$D6*$C6-300</f>
        <v>30500</v>
      </c>
      <c r="G6" s="33">
        <f t="shared" si="0"/>
        <v>11</v>
      </c>
      <c r="H6" s="22">
        <f t="shared" si="7"/>
        <v>9</v>
      </c>
      <c r="I6" s="34">
        <v>8</v>
      </c>
      <c r="J6" s="34">
        <v>2</v>
      </c>
      <c r="K6" s="34">
        <v>1</v>
      </c>
      <c r="L6" s="34"/>
      <c r="M6" s="34"/>
      <c r="N6" s="34"/>
      <c r="O6" s="34">
        <v>1</v>
      </c>
      <c r="P6" s="34">
        <v>1</v>
      </c>
      <c r="Q6" s="23">
        <f t="shared" ref="Q6:Q16" si="10">ROUNDDOWN(ROUNDDOWN($F6,-2)*SUM($G6:$P6)*0.01,0)</f>
        <v>10065</v>
      </c>
      <c r="R6" s="23">
        <f t="shared" si="1"/>
        <v>2745</v>
      </c>
      <c r="S6" s="23">
        <f t="shared" si="8"/>
        <v>20435</v>
      </c>
      <c r="T6" s="32">
        <v>25000</v>
      </c>
      <c r="U6" s="36"/>
      <c r="V6" s="37">
        <f t="shared" si="2"/>
        <v>25000</v>
      </c>
      <c r="W6" s="26"/>
      <c r="X6" s="32"/>
      <c r="Y6" s="35">
        <f t="shared" si="9"/>
        <v>4565</v>
      </c>
      <c r="Z6" s="53">
        <f t="shared" si="3"/>
        <v>0</v>
      </c>
      <c r="AA6" s="40">
        <f t="shared" si="4"/>
        <v>14.82</v>
      </c>
      <c r="AB6" s="28" t="s">
        <v>144</v>
      </c>
      <c r="AC6" s="236">
        <v>44158</v>
      </c>
      <c r="AD6" s="41" t="s">
        <v>133</v>
      </c>
      <c r="AE6" s="41"/>
      <c r="AF6" s="41"/>
      <c r="AG6" s="41"/>
      <c r="AH6" s="41"/>
      <c r="AI6" s="3"/>
      <c r="AJ6" s="42" t="s">
        <v>29</v>
      </c>
      <c r="AK6" s="43">
        <f>SUM(W:W)+SUM(X:X)</f>
        <v>0</v>
      </c>
      <c r="AM6" s="81">
        <f>AK3+AK6-AK5</f>
        <v>22399</v>
      </c>
    </row>
    <row r="7" spans="1:39">
      <c r="A7" s="30" t="s">
        <v>30</v>
      </c>
      <c r="B7" s="31" t="s">
        <v>31</v>
      </c>
      <c r="C7" s="32">
        <v>22280</v>
      </c>
      <c r="D7" s="32">
        <v>1</v>
      </c>
      <c r="E7" s="87">
        <f t="shared" si="5"/>
        <v>1</v>
      </c>
      <c r="F7" s="32">
        <f t="shared" si="6"/>
        <v>22280</v>
      </c>
      <c r="G7" s="33">
        <f t="shared" si="0"/>
        <v>11</v>
      </c>
      <c r="H7" s="22">
        <f t="shared" si="7"/>
        <v>9</v>
      </c>
      <c r="I7" s="34"/>
      <c r="J7" s="34">
        <v>2</v>
      </c>
      <c r="K7" s="34">
        <v>1</v>
      </c>
      <c r="L7" s="34"/>
      <c r="M7" s="34"/>
      <c r="N7" s="34"/>
      <c r="O7" s="34">
        <v>1</v>
      </c>
      <c r="P7" s="34">
        <v>1</v>
      </c>
      <c r="Q7" s="23">
        <f t="shared" si="10"/>
        <v>5550</v>
      </c>
      <c r="R7" s="23">
        <f t="shared" si="1"/>
        <v>1998</v>
      </c>
      <c r="S7" s="23">
        <f t="shared" si="8"/>
        <v>16730</v>
      </c>
      <c r="T7" s="32">
        <v>20000</v>
      </c>
      <c r="U7" s="36"/>
      <c r="V7" s="37">
        <f t="shared" si="2"/>
        <v>20000</v>
      </c>
      <c r="W7" s="26"/>
      <c r="X7" s="32"/>
      <c r="Y7" s="35">
        <f t="shared" si="9"/>
        <v>3270</v>
      </c>
      <c r="Z7" s="53">
        <f t="shared" si="3"/>
        <v>0</v>
      </c>
      <c r="AA7" s="40">
        <f t="shared" si="4"/>
        <v>14.67</v>
      </c>
      <c r="AB7" s="28" t="s">
        <v>144</v>
      </c>
      <c r="AC7" s="234"/>
      <c r="AD7" s="41"/>
      <c r="AE7" s="41"/>
      <c r="AF7" s="41"/>
      <c r="AG7" s="41"/>
      <c r="AH7" s="41"/>
      <c r="AI7" s="3"/>
      <c r="AJ7" s="17" t="s">
        <v>32</v>
      </c>
      <c r="AK7" s="44">
        <f>-SUMIFS($Z:$Z,$AB:$AB,"自己消費")</f>
        <v>5773</v>
      </c>
    </row>
    <row r="8" spans="1:39">
      <c r="A8" s="45"/>
      <c r="B8" s="31" t="s">
        <v>33</v>
      </c>
      <c r="C8" s="32">
        <v>1399</v>
      </c>
      <c r="D8" s="32">
        <v>1</v>
      </c>
      <c r="E8" s="87">
        <f t="shared" si="5"/>
        <v>1</v>
      </c>
      <c r="F8" s="32">
        <f t="shared" si="6"/>
        <v>1399</v>
      </c>
      <c r="G8" s="33">
        <f t="shared" si="0"/>
        <v>11</v>
      </c>
      <c r="H8" s="22">
        <f t="shared" si="7"/>
        <v>9</v>
      </c>
      <c r="I8" s="34"/>
      <c r="J8" s="34">
        <v>2</v>
      </c>
      <c r="K8" s="34"/>
      <c r="L8" s="34"/>
      <c r="M8" s="34"/>
      <c r="N8" s="34"/>
      <c r="O8" s="34">
        <v>1</v>
      </c>
      <c r="P8" s="34">
        <v>1</v>
      </c>
      <c r="Q8" s="23">
        <f t="shared" si="10"/>
        <v>312</v>
      </c>
      <c r="R8" s="23">
        <f t="shared" si="1"/>
        <v>117</v>
      </c>
      <c r="S8" s="23">
        <f t="shared" si="8"/>
        <v>1087</v>
      </c>
      <c r="T8" s="32"/>
      <c r="U8" s="36"/>
      <c r="V8" s="37">
        <f t="shared" si="2"/>
        <v>0</v>
      </c>
      <c r="W8" s="26"/>
      <c r="X8" s="32"/>
      <c r="Y8" s="35">
        <f t="shared" si="9"/>
        <v>-1087</v>
      </c>
      <c r="Z8" s="53">
        <f t="shared" si="3"/>
        <v>-1087</v>
      </c>
      <c r="AA8" s="40">
        <f t="shared" si="4"/>
        <v>0</v>
      </c>
      <c r="AB8" s="41" t="s">
        <v>34</v>
      </c>
      <c r="AC8" s="234"/>
      <c r="AD8" s="41"/>
      <c r="AE8" s="41"/>
      <c r="AF8" s="41"/>
      <c r="AG8" s="41"/>
      <c r="AH8" s="41"/>
      <c r="AI8" s="3"/>
      <c r="AM8" s="55" t="s">
        <v>35</v>
      </c>
    </row>
    <row r="9" spans="1:39">
      <c r="A9" s="45"/>
      <c r="B9" s="31" t="s">
        <v>36</v>
      </c>
      <c r="C9" s="32">
        <v>1000</v>
      </c>
      <c r="D9" s="32">
        <v>1</v>
      </c>
      <c r="E9" s="87">
        <f t="shared" si="5"/>
        <v>1</v>
      </c>
      <c r="F9" s="32">
        <f t="shared" si="6"/>
        <v>1000</v>
      </c>
      <c r="G9" s="33">
        <f t="shared" si="0"/>
        <v>11</v>
      </c>
      <c r="H9" s="22">
        <f t="shared" si="7"/>
        <v>9</v>
      </c>
      <c r="I9" s="34"/>
      <c r="J9" s="34">
        <v>2</v>
      </c>
      <c r="K9" s="34"/>
      <c r="L9" s="34"/>
      <c r="M9" s="34"/>
      <c r="N9" s="34"/>
      <c r="O9" s="34">
        <v>1</v>
      </c>
      <c r="P9" s="34">
        <v>1</v>
      </c>
      <c r="Q9" s="23">
        <f>ROUNDDOWN(ROUNDDOWN($F9,-2)*SUM($G9:$P9)*0.01,0)</f>
        <v>240</v>
      </c>
      <c r="R9" s="23">
        <f t="shared" si="1"/>
        <v>90</v>
      </c>
      <c r="S9" s="23">
        <f>F9-Q9</f>
        <v>760</v>
      </c>
      <c r="T9" s="32"/>
      <c r="U9" s="36"/>
      <c r="V9" s="37">
        <f t="shared" si="2"/>
        <v>0</v>
      </c>
      <c r="W9" s="26">
        <f t="shared" ref="W9:W15" si="11">V9*0.03</f>
        <v>0</v>
      </c>
      <c r="X9" s="32"/>
      <c r="Y9" s="35">
        <f t="shared" si="9"/>
        <v>-760</v>
      </c>
      <c r="Z9" s="56">
        <f t="shared" si="3"/>
        <v>-760</v>
      </c>
      <c r="AA9" s="40">
        <f t="shared" si="4"/>
        <v>0</v>
      </c>
      <c r="AB9" s="41" t="s">
        <v>34</v>
      </c>
      <c r="AC9" s="234"/>
      <c r="AD9" s="41"/>
      <c r="AE9" s="41"/>
      <c r="AF9" s="41"/>
      <c r="AG9" s="41"/>
      <c r="AH9" s="41"/>
      <c r="AI9" s="3"/>
      <c r="AJ9" s="57" t="s">
        <v>37</v>
      </c>
      <c r="AK9" s="58">
        <f>SUM($Y:$Y)-R2</f>
        <v>8687</v>
      </c>
      <c r="AL9" s="43">
        <f>$AK$5+$AK$4-$AK$6-$AK$3</f>
        <v>8687</v>
      </c>
      <c r="AM9" s="16">
        <f>AL9-AK9</f>
        <v>0</v>
      </c>
    </row>
    <row r="10" spans="1:39">
      <c r="A10" s="45"/>
      <c r="B10" s="31" t="s">
        <v>38</v>
      </c>
      <c r="C10" s="32">
        <v>1000</v>
      </c>
      <c r="D10" s="32">
        <v>1</v>
      </c>
      <c r="E10" s="87">
        <f t="shared" si="5"/>
        <v>1</v>
      </c>
      <c r="F10" s="32">
        <f t="shared" si="6"/>
        <v>1000</v>
      </c>
      <c r="G10" s="33">
        <f t="shared" si="0"/>
        <v>11</v>
      </c>
      <c r="H10" s="22">
        <f t="shared" si="7"/>
        <v>9</v>
      </c>
      <c r="I10" s="34"/>
      <c r="J10" s="34">
        <v>2</v>
      </c>
      <c r="K10" s="34"/>
      <c r="L10" s="34"/>
      <c r="M10" s="34"/>
      <c r="N10" s="34"/>
      <c r="O10" s="34">
        <v>1</v>
      </c>
      <c r="P10" s="34">
        <v>1</v>
      </c>
      <c r="Q10" s="23">
        <f t="shared" si="10"/>
        <v>240</v>
      </c>
      <c r="R10" s="23">
        <f t="shared" ref="R10:R15" si="12">ROUNDDOWN(ROUNDDOWN($F10,-2)*(H10)*0.01,0)</f>
        <v>90</v>
      </c>
      <c r="S10" s="23">
        <f t="shared" si="8"/>
        <v>760</v>
      </c>
      <c r="T10" s="32"/>
      <c r="U10" s="36"/>
      <c r="V10" s="37">
        <f t="shared" si="2"/>
        <v>0</v>
      </c>
      <c r="W10" s="26">
        <f t="shared" si="11"/>
        <v>0</v>
      </c>
      <c r="X10" s="32"/>
      <c r="Y10" s="35">
        <f t="shared" si="9"/>
        <v>-760</v>
      </c>
      <c r="Z10" s="53">
        <f t="shared" si="3"/>
        <v>-760</v>
      </c>
      <c r="AA10" s="40">
        <f t="shared" si="4"/>
        <v>0</v>
      </c>
      <c r="AB10" s="41" t="s">
        <v>34</v>
      </c>
      <c r="AC10" s="234"/>
      <c r="AD10" s="41"/>
      <c r="AE10" s="41"/>
      <c r="AF10" s="41"/>
      <c r="AG10" s="41"/>
      <c r="AH10" s="41"/>
      <c r="AI10" s="3"/>
      <c r="AJ10" s="59" t="s">
        <v>39</v>
      </c>
      <c r="AK10" s="60">
        <f>SUM($Y:$Y)-R2-SUMIFS($Z:$Z,$AB:$AB,"自己消費")</f>
        <v>14460</v>
      </c>
      <c r="AL10" s="29">
        <f>$AK$5+$AK$4-$AK$6-$AK$3+AK7</f>
        <v>14460</v>
      </c>
      <c r="AM10" s="46">
        <f>AL10-AK10</f>
        <v>0</v>
      </c>
    </row>
    <row r="11" spans="1:39" ht="19.350000000000001" customHeight="1">
      <c r="A11" s="45"/>
      <c r="B11" s="31" t="s">
        <v>40</v>
      </c>
      <c r="C11" s="32">
        <v>1000</v>
      </c>
      <c r="D11" s="32">
        <v>1</v>
      </c>
      <c r="E11" s="87">
        <f t="shared" si="5"/>
        <v>1</v>
      </c>
      <c r="F11" s="32">
        <f t="shared" si="6"/>
        <v>1000</v>
      </c>
      <c r="G11" s="33">
        <f t="shared" si="0"/>
        <v>11</v>
      </c>
      <c r="H11" s="22">
        <f t="shared" si="7"/>
        <v>9</v>
      </c>
      <c r="I11" s="34"/>
      <c r="J11" s="34">
        <v>2</v>
      </c>
      <c r="K11" s="34"/>
      <c r="L11" s="34"/>
      <c r="M11" s="34"/>
      <c r="N11" s="34"/>
      <c r="O11" s="34">
        <v>1</v>
      </c>
      <c r="P11" s="34">
        <v>1</v>
      </c>
      <c r="Q11" s="23">
        <f t="shared" si="10"/>
        <v>240</v>
      </c>
      <c r="R11" s="23">
        <f t="shared" si="12"/>
        <v>90</v>
      </c>
      <c r="S11" s="23">
        <f t="shared" si="8"/>
        <v>760</v>
      </c>
      <c r="T11" s="32"/>
      <c r="U11" s="36"/>
      <c r="V11" s="37">
        <f t="shared" si="2"/>
        <v>0</v>
      </c>
      <c r="W11" s="26">
        <f t="shared" si="11"/>
        <v>0</v>
      </c>
      <c r="X11" s="32"/>
      <c r="Y11" s="35">
        <f t="shared" si="9"/>
        <v>-760</v>
      </c>
      <c r="Z11" s="53">
        <f t="shared" si="3"/>
        <v>-760</v>
      </c>
      <c r="AA11" s="40">
        <f t="shared" si="4"/>
        <v>0</v>
      </c>
      <c r="AB11" s="41" t="s">
        <v>34</v>
      </c>
      <c r="AC11" s="234"/>
      <c r="AD11" s="41"/>
      <c r="AE11" s="41"/>
      <c r="AF11" s="41"/>
      <c r="AG11" s="41"/>
      <c r="AH11" s="41"/>
      <c r="AI11" s="3"/>
    </row>
    <row r="12" spans="1:39">
      <c r="A12" s="45"/>
      <c r="B12" s="31" t="s">
        <v>41</v>
      </c>
      <c r="C12" s="32">
        <v>1150</v>
      </c>
      <c r="D12" s="32">
        <v>1</v>
      </c>
      <c r="E12" s="87">
        <f t="shared" si="5"/>
        <v>1</v>
      </c>
      <c r="F12" s="32">
        <f t="shared" si="6"/>
        <v>1150</v>
      </c>
      <c r="G12" s="33">
        <f t="shared" si="0"/>
        <v>11</v>
      </c>
      <c r="H12" s="22">
        <f t="shared" si="7"/>
        <v>9</v>
      </c>
      <c r="I12" s="34"/>
      <c r="J12" s="34">
        <v>2</v>
      </c>
      <c r="K12" s="34"/>
      <c r="L12" s="34"/>
      <c r="M12" s="34"/>
      <c r="N12" s="34"/>
      <c r="O12" s="34">
        <v>1</v>
      </c>
      <c r="P12" s="34">
        <v>1</v>
      </c>
      <c r="Q12" s="23">
        <f t="shared" si="10"/>
        <v>264</v>
      </c>
      <c r="R12" s="23">
        <f t="shared" si="12"/>
        <v>99</v>
      </c>
      <c r="S12" s="23">
        <f t="shared" si="8"/>
        <v>886</v>
      </c>
      <c r="T12" s="32"/>
      <c r="U12" s="36"/>
      <c r="V12" s="37">
        <f t="shared" si="2"/>
        <v>0</v>
      </c>
      <c r="W12" s="26">
        <f t="shared" si="11"/>
        <v>0</v>
      </c>
      <c r="X12" s="32"/>
      <c r="Y12" s="35">
        <f t="shared" si="9"/>
        <v>-886</v>
      </c>
      <c r="Z12" s="53">
        <f t="shared" si="3"/>
        <v>-886</v>
      </c>
      <c r="AA12" s="40">
        <f t="shared" si="4"/>
        <v>0</v>
      </c>
      <c r="AB12" s="41" t="s">
        <v>34</v>
      </c>
      <c r="AC12" s="234"/>
      <c r="AD12" s="41"/>
      <c r="AE12" s="41"/>
      <c r="AF12" s="41"/>
      <c r="AG12" s="41"/>
      <c r="AH12" s="41"/>
      <c r="AI12" s="3"/>
      <c r="AJ12" s="61" t="s">
        <v>42</v>
      </c>
      <c r="AK12" s="61">
        <f>ROUNDDOWN(SUM($Y:$Y)/SUM($C:$C)*100,2)</f>
        <v>7.83</v>
      </c>
    </row>
    <row r="13" spans="1:39">
      <c r="A13" s="30"/>
      <c r="B13" s="31" t="s">
        <v>43</v>
      </c>
      <c r="C13" s="32">
        <v>1000</v>
      </c>
      <c r="D13" s="32">
        <v>1</v>
      </c>
      <c r="E13" s="87">
        <f t="shared" si="5"/>
        <v>1</v>
      </c>
      <c r="F13" s="32">
        <f t="shared" si="6"/>
        <v>1000</v>
      </c>
      <c r="G13" s="33">
        <f t="shared" si="0"/>
        <v>11</v>
      </c>
      <c r="H13" s="22">
        <f t="shared" si="7"/>
        <v>9</v>
      </c>
      <c r="I13" s="34"/>
      <c r="J13" s="34">
        <v>2</v>
      </c>
      <c r="K13" s="34"/>
      <c r="L13" s="34"/>
      <c r="M13" s="34"/>
      <c r="N13" s="34"/>
      <c r="O13" s="34">
        <v>1</v>
      </c>
      <c r="P13" s="34">
        <v>1</v>
      </c>
      <c r="Q13" s="23">
        <f t="shared" si="10"/>
        <v>240</v>
      </c>
      <c r="R13" s="23">
        <f t="shared" si="12"/>
        <v>90</v>
      </c>
      <c r="S13" s="23">
        <f t="shared" si="8"/>
        <v>760</v>
      </c>
      <c r="T13" s="32"/>
      <c r="U13" s="36"/>
      <c r="V13" s="37">
        <f t="shared" si="2"/>
        <v>0</v>
      </c>
      <c r="W13" s="26">
        <f t="shared" si="11"/>
        <v>0</v>
      </c>
      <c r="X13" s="32"/>
      <c r="Y13" s="35">
        <f t="shared" si="9"/>
        <v>-760</v>
      </c>
      <c r="Z13" s="53">
        <f t="shared" si="3"/>
        <v>-760</v>
      </c>
      <c r="AA13" s="40">
        <f t="shared" si="4"/>
        <v>0</v>
      </c>
      <c r="AB13" s="41" t="s">
        <v>34</v>
      </c>
      <c r="AC13" s="234"/>
      <c r="AD13" s="41"/>
      <c r="AE13" s="41"/>
      <c r="AF13" s="41"/>
      <c r="AG13" s="41"/>
      <c r="AH13" s="41"/>
      <c r="AI13" s="3"/>
      <c r="AJ13" s="61" t="s">
        <v>44</v>
      </c>
      <c r="AK13" s="62">
        <f>ROUNDDOWN((SUM($Y:$Y)-SUM($Z:$Z))/SUM($C:$C)*100,2)</f>
        <v>12.73</v>
      </c>
    </row>
    <row r="14" spans="1:39">
      <c r="A14" s="30"/>
      <c r="B14" s="31" t="s">
        <v>45</v>
      </c>
      <c r="C14" s="32">
        <v>1000</v>
      </c>
      <c r="D14" s="32">
        <v>1</v>
      </c>
      <c r="E14" s="87">
        <f t="shared" si="5"/>
        <v>1</v>
      </c>
      <c r="F14" s="32">
        <f t="shared" si="6"/>
        <v>1000</v>
      </c>
      <c r="G14" s="33">
        <f t="shared" si="0"/>
        <v>11</v>
      </c>
      <c r="H14" s="22">
        <f t="shared" si="7"/>
        <v>9</v>
      </c>
      <c r="I14" s="34"/>
      <c r="J14" s="34">
        <v>2</v>
      </c>
      <c r="K14" s="34"/>
      <c r="L14" s="34"/>
      <c r="M14" s="34"/>
      <c r="N14" s="34"/>
      <c r="O14" s="34">
        <v>1</v>
      </c>
      <c r="P14" s="34">
        <v>1</v>
      </c>
      <c r="Q14" s="23">
        <f t="shared" si="10"/>
        <v>240</v>
      </c>
      <c r="R14" s="23">
        <f t="shared" si="12"/>
        <v>90</v>
      </c>
      <c r="S14" s="23">
        <f t="shared" si="8"/>
        <v>760</v>
      </c>
      <c r="T14" s="32"/>
      <c r="U14" s="36"/>
      <c r="V14" s="37">
        <f t="shared" si="2"/>
        <v>0</v>
      </c>
      <c r="W14" s="26">
        <f t="shared" si="11"/>
        <v>0</v>
      </c>
      <c r="X14" s="32"/>
      <c r="Y14" s="35">
        <f t="shared" si="9"/>
        <v>-760</v>
      </c>
      <c r="Z14" s="53">
        <f t="shared" si="3"/>
        <v>-760</v>
      </c>
      <c r="AA14" s="40">
        <f t="shared" si="4"/>
        <v>0</v>
      </c>
      <c r="AB14" s="41" t="s">
        <v>34</v>
      </c>
      <c r="AC14" s="234"/>
      <c r="AD14" s="41"/>
      <c r="AE14" s="41"/>
      <c r="AF14" s="41"/>
      <c r="AG14" s="41"/>
      <c r="AH14" s="41"/>
      <c r="AI14" s="3"/>
    </row>
    <row r="15" spans="1:39">
      <c r="A15" s="30"/>
      <c r="B15" s="31"/>
      <c r="C15" s="32"/>
      <c r="D15" s="32"/>
      <c r="E15" s="87"/>
      <c r="F15" s="32">
        <f t="shared" si="6"/>
        <v>0</v>
      </c>
      <c r="G15" s="33">
        <f t="shared" si="0"/>
        <v>11</v>
      </c>
      <c r="H15" s="22">
        <f t="shared" si="7"/>
        <v>9</v>
      </c>
      <c r="I15" s="34"/>
      <c r="J15" s="34"/>
      <c r="K15" s="34"/>
      <c r="L15" s="34"/>
      <c r="M15" s="34"/>
      <c r="N15" s="34"/>
      <c r="O15" s="34"/>
      <c r="P15" s="34"/>
      <c r="Q15" s="23">
        <f t="shared" si="10"/>
        <v>0</v>
      </c>
      <c r="R15" s="23">
        <f t="shared" si="12"/>
        <v>0</v>
      </c>
      <c r="S15" s="23">
        <f t="shared" si="8"/>
        <v>0</v>
      </c>
      <c r="T15" s="32"/>
      <c r="U15" s="36"/>
      <c r="V15" s="37">
        <f t="shared" si="2"/>
        <v>0</v>
      </c>
      <c r="W15" s="26">
        <f t="shared" si="11"/>
        <v>0</v>
      </c>
      <c r="X15" s="32"/>
      <c r="Y15" s="35">
        <f>V15-W15-X15-S15</f>
        <v>0</v>
      </c>
      <c r="Z15" s="53">
        <f t="shared" si="3"/>
        <v>0</v>
      </c>
      <c r="AA15" s="40">
        <f t="shared" si="4"/>
        <v>0</v>
      </c>
      <c r="AB15" s="41"/>
      <c r="AC15" s="234"/>
      <c r="AD15" s="41"/>
      <c r="AE15" s="41"/>
      <c r="AF15" s="41"/>
      <c r="AG15" s="41"/>
      <c r="AH15" s="41"/>
      <c r="AI15" s="3"/>
      <c r="AJ15" s="63" t="s">
        <v>46</v>
      </c>
      <c r="AK15" s="64">
        <f>SUM($Z:$Z)</f>
        <v>-5773</v>
      </c>
      <c r="AL15" s="65" t="s">
        <v>47</v>
      </c>
      <c r="AM15" s="64">
        <f>SUMIFS($Y:$Y,$AB:$AB,"在庫")</f>
        <v>14990</v>
      </c>
    </row>
    <row r="16" spans="1:39">
      <c r="A16" s="30"/>
      <c r="B16" s="31"/>
      <c r="C16" s="32"/>
      <c r="D16" s="32"/>
      <c r="E16" s="87"/>
      <c r="F16" s="32"/>
      <c r="G16" s="33"/>
      <c r="H16" s="34"/>
      <c r="I16" s="34"/>
      <c r="J16" s="34"/>
      <c r="K16" s="34"/>
      <c r="L16" s="34"/>
      <c r="M16" s="34"/>
      <c r="N16" s="34"/>
      <c r="O16" s="34"/>
      <c r="P16" s="34"/>
      <c r="Q16" s="23">
        <f t="shared" si="10"/>
        <v>0</v>
      </c>
      <c r="R16" s="35"/>
      <c r="S16" s="35"/>
      <c r="T16" s="32"/>
      <c r="U16" s="36"/>
      <c r="V16" s="37"/>
      <c r="W16" s="38"/>
      <c r="X16" s="32"/>
      <c r="Y16" s="35"/>
      <c r="Z16" s="53"/>
      <c r="AA16" s="40"/>
      <c r="AB16" s="41"/>
      <c r="AC16" s="234"/>
      <c r="AD16" s="41"/>
      <c r="AE16" s="41"/>
      <c r="AF16" s="41"/>
      <c r="AG16" s="41"/>
      <c r="AH16" s="41"/>
      <c r="AI16" s="3"/>
    </row>
    <row r="17" spans="1:40" s="66" customFormat="1" ht="16.5">
      <c r="A17" s="68"/>
      <c r="B17" s="69"/>
      <c r="C17" s="70"/>
      <c r="D17" s="70"/>
      <c r="E17" s="89"/>
      <c r="F17" s="70"/>
      <c r="G17" s="71"/>
      <c r="H17" s="72"/>
      <c r="I17" s="72"/>
      <c r="J17" s="72"/>
      <c r="K17" s="72"/>
      <c r="L17" s="72"/>
      <c r="M17" s="72"/>
      <c r="N17" s="72"/>
      <c r="O17" s="72"/>
      <c r="P17" s="72"/>
      <c r="Q17" s="73"/>
      <c r="R17" s="73"/>
      <c r="S17" s="73"/>
      <c r="T17" s="70"/>
      <c r="U17" s="74"/>
      <c r="V17" s="75"/>
      <c r="W17" s="78"/>
      <c r="X17" s="70"/>
      <c r="Y17" s="73"/>
      <c r="Z17" s="39"/>
      <c r="AA17" s="76"/>
      <c r="AB17" s="77"/>
      <c r="AC17" s="235"/>
      <c r="AD17" s="77"/>
      <c r="AE17" s="77"/>
      <c r="AF17" s="77"/>
      <c r="AG17" s="77"/>
      <c r="AH17" s="77"/>
      <c r="AI17" s="67"/>
    </row>
    <row r="18" spans="1:40" s="66" customFormat="1" ht="16.5">
      <c r="A18" s="68"/>
      <c r="B18" s="69"/>
      <c r="C18" s="70"/>
      <c r="D18" s="70"/>
      <c r="E18" s="89"/>
      <c r="F18" s="70"/>
      <c r="G18" s="71"/>
      <c r="H18" s="72"/>
      <c r="I18" s="72"/>
      <c r="J18" s="72"/>
      <c r="K18" s="72"/>
      <c r="L18" s="72"/>
      <c r="M18" s="72"/>
      <c r="N18" s="72"/>
      <c r="O18" s="72"/>
      <c r="P18" s="72"/>
      <c r="Q18" s="73"/>
      <c r="R18" s="73"/>
      <c r="S18" s="73"/>
      <c r="T18" s="70"/>
      <c r="U18" s="74"/>
      <c r="V18" s="75"/>
      <c r="W18" s="78"/>
      <c r="X18" s="70"/>
      <c r="Y18" s="73"/>
      <c r="Z18" s="39"/>
      <c r="AA18" s="76"/>
      <c r="AB18" s="77"/>
      <c r="AC18" s="235"/>
      <c r="AD18" s="77"/>
      <c r="AE18" s="77"/>
      <c r="AF18" s="77"/>
      <c r="AG18" s="77"/>
      <c r="AH18" s="77"/>
      <c r="AI18" s="67"/>
    </row>
    <row r="19" spans="1:40" s="66" customFormat="1" ht="16.5">
      <c r="A19" s="68"/>
      <c r="B19" s="69"/>
      <c r="C19" s="70"/>
      <c r="D19" s="70"/>
      <c r="E19" s="89"/>
      <c r="F19" s="70"/>
      <c r="G19" s="71"/>
      <c r="H19" s="72"/>
      <c r="I19" s="72"/>
      <c r="J19" s="72"/>
      <c r="K19" s="72"/>
      <c r="L19" s="72"/>
      <c r="M19" s="72"/>
      <c r="N19" s="72"/>
      <c r="O19" s="72"/>
      <c r="P19" s="72"/>
      <c r="Q19" s="73"/>
      <c r="R19" s="73"/>
      <c r="S19" s="73"/>
      <c r="T19" s="70"/>
      <c r="U19" s="74"/>
      <c r="V19" s="75"/>
      <c r="W19" s="78"/>
      <c r="X19" s="70"/>
      <c r="Y19" s="73"/>
      <c r="Z19" s="39"/>
      <c r="AA19" s="76"/>
      <c r="AB19" s="77"/>
      <c r="AC19" s="235"/>
      <c r="AD19" s="77"/>
      <c r="AE19" s="77"/>
      <c r="AF19" s="77"/>
      <c r="AG19" s="77"/>
      <c r="AH19" s="77"/>
      <c r="AI19" s="67"/>
    </row>
    <row r="20" spans="1:40" s="66" customFormat="1" ht="16.5">
      <c r="A20" s="68"/>
      <c r="B20" s="69"/>
      <c r="C20" s="70"/>
      <c r="D20" s="70"/>
      <c r="E20" s="89"/>
      <c r="F20" s="70"/>
      <c r="G20" s="71"/>
      <c r="H20" s="72"/>
      <c r="I20" s="72"/>
      <c r="J20" s="72"/>
      <c r="K20" s="72"/>
      <c r="L20" s="72"/>
      <c r="M20" s="72"/>
      <c r="N20" s="72"/>
      <c r="O20" s="72"/>
      <c r="P20" s="72"/>
      <c r="Q20" s="73"/>
      <c r="R20" s="73"/>
      <c r="S20" s="73"/>
      <c r="T20" s="70"/>
      <c r="U20" s="74"/>
      <c r="V20" s="75"/>
      <c r="W20" s="78"/>
      <c r="X20" s="70"/>
      <c r="Y20" s="73"/>
      <c r="Z20" s="39"/>
      <c r="AA20" s="76"/>
      <c r="AB20" s="77"/>
      <c r="AC20" s="235"/>
      <c r="AD20" s="77"/>
      <c r="AE20" s="77"/>
      <c r="AF20" s="77"/>
      <c r="AG20" s="77"/>
      <c r="AH20" s="77"/>
      <c r="AI20" s="67"/>
    </row>
    <row r="21" spans="1:40" s="66" customFormat="1" ht="16.5">
      <c r="A21" s="68"/>
      <c r="B21" s="69"/>
      <c r="C21" s="70"/>
      <c r="D21" s="70"/>
      <c r="E21" s="89"/>
      <c r="F21" s="70"/>
      <c r="G21" s="71"/>
      <c r="H21" s="72"/>
      <c r="I21" s="72"/>
      <c r="J21" s="72"/>
      <c r="K21" s="72"/>
      <c r="L21" s="72"/>
      <c r="M21" s="72"/>
      <c r="N21" s="72"/>
      <c r="O21" s="72"/>
      <c r="P21" s="72"/>
      <c r="Q21" s="73"/>
      <c r="R21" s="73"/>
      <c r="S21" s="73"/>
      <c r="T21" s="70"/>
      <c r="U21" s="74"/>
      <c r="V21" s="75"/>
      <c r="W21" s="78"/>
      <c r="X21" s="70"/>
      <c r="Y21" s="73"/>
      <c r="Z21" s="39"/>
      <c r="AA21" s="76"/>
      <c r="AB21" s="77"/>
      <c r="AC21" s="235"/>
      <c r="AD21" s="77"/>
      <c r="AE21" s="77"/>
      <c r="AF21" s="77"/>
      <c r="AG21" s="77"/>
      <c r="AH21" s="77"/>
      <c r="AI21" s="67"/>
    </row>
    <row r="22" spans="1:40" s="66" customFormat="1" ht="16.5">
      <c r="A22" s="68"/>
      <c r="B22" s="69"/>
      <c r="C22" s="70"/>
      <c r="D22" s="70"/>
      <c r="E22" s="89"/>
      <c r="F22" s="70"/>
      <c r="G22" s="71"/>
      <c r="H22" s="72"/>
      <c r="I22" s="72"/>
      <c r="J22" s="72"/>
      <c r="K22" s="72"/>
      <c r="L22" s="72"/>
      <c r="M22" s="72"/>
      <c r="N22" s="72"/>
      <c r="O22" s="72"/>
      <c r="P22" s="72"/>
      <c r="Q22" s="73"/>
      <c r="R22" s="73"/>
      <c r="S22" s="73"/>
      <c r="T22" s="70"/>
      <c r="U22" s="74"/>
      <c r="V22" s="75"/>
      <c r="W22" s="78"/>
      <c r="X22" s="70"/>
      <c r="Y22" s="73"/>
      <c r="Z22" s="39"/>
      <c r="AA22" s="76"/>
      <c r="AB22" s="77"/>
      <c r="AC22" s="235"/>
      <c r="AD22" s="77"/>
      <c r="AE22" s="77"/>
      <c r="AF22" s="77"/>
      <c r="AG22" s="77"/>
      <c r="AH22" s="77"/>
      <c r="AI22" s="67"/>
    </row>
    <row r="23" spans="1:40" s="66" customFormat="1" ht="16.5">
      <c r="A23" s="68"/>
      <c r="B23" s="69"/>
      <c r="C23" s="70"/>
      <c r="D23" s="70"/>
      <c r="E23" s="89"/>
      <c r="F23" s="70"/>
      <c r="G23" s="71"/>
      <c r="H23" s="72"/>
      <c r="I23" s="72"/>
      <c r="J23" s="72"/>
      <c r="K23" s="72"/>
      <c r="L23" s="72"/>
      <c r="M23" s="72"/>
      <c r="N23" s="72"/>
      <c r="O23" s="72"/>
      <c r="P23" s="72"/>
      <c r="Q23" s="73"/>
      <c r="R23" s="73"/>
      <c r="S23" s="73"/>
      <c r="T23" s="70"/>
      <c r="U23" s="74"/>
      <c r="V23" s="75"/>
      <c r="W23" s="78"/>
      <c r="X23" s="70"/>
      <c r="Y23" s="73"/>
      <c r="Z23" s="39"/>
      <c r="AA23" s="76"/>
      <c r="AB23" s="77"/>
      <c r="AC23" s="235"/>
      <c r="AD23" s="77"/>
      <c r="AE23" s="77"/>
      <c r="AF23" s="77"/>
      <c r="AG23" s="77"/>
      <c r="AH23" s="77"/>
      <c r="AI23" s="67"/>
    </row>
    <row r="24" spans="1:40" s="66" customFormat="1" ht="16.5">
      <c r="A24" s="68"/>
      <c r="B24" s="69"/>
      <c r="C24" s="70"/>
      <c r="D24" s="70"/>
      <c r="E24" s="89"/>
      <c r="F24" s="70"/>
      <c r="G24" s="71"/>
      <c r="H24" s="72"/>
      <c r="I24" s="72"/>
      <c r="J24" s="72"/>
      <c r="K24" s="72"/>
      <c r="L24" s="72"/>
      <c r="M24" s="72"/>
      <c r="N24" s="72"/>
      <c r="O24" s="72"/>
      <c r="P24" s="72"/>
      <c r="Q24" s="73"/>
      <c r="R24" s="73"/>
      <c r="S24" s="73"/>
      <c r="T24" s="70"/>
      <c r="U24" s="74"/>
      <c r="V24" s="75"/>
      <c r="W24" s="78"/>
      <c r="X24" s="70"/>
      <c r="Y24" s="73"/>
      <c r="Z24" s="39"/>
      <c r="AA24" s="76"/>
      <c r="AB24" s="77"/>
      <c r="AC24" s="235"/>
      <c r="AD24" s="77"/>
      <c r="AE24" s="77"/>
      <c r="AF24" s="77"/>
      <c r="AG24" s="77"/>
      <c r="AH24" s="77"/>
      <c r="AI24" s="67"/>
    </row>
    <row r="25" spans="1:40" ht="16.5">
      <c r="A25" s="30"/>
      <c r="B25" s="31"/>
      <c r="C25" s="32"/>
      <c r="D25" s="32"/>
      <c r="E25" s="88"/>
      <c r="F25" s="32"/>
      <c r="G25" s="33"/>
      <c r="H25" s="34"/>
      <c r="I25" s="34"/>
      <c r="J25" s="34"/>
      <c r="K25" s="34"/>
      <c r="L25" s="34"/>
      <c r="M25" s="34"/>
      <c r="N25" s="34"/>
      <c r="O25" s="34"/>
      <c r="P25" s="34"/>
      <c r="Q25" s="35"/>
      <c r="R25" s="35"/>
      <c r="S25" s="35"/>
      <c r="T25" s="32"/>
      <c r="U25" s="36"/>
      <c r="V25" s="37"/>
      <c r="W25" s="38"/>
      <c r="X25" s="32"/>
      <c r="Y25" s="35"/>
      <c r="Z25" s="39"/>
      <c r="AA25" s="40"/>
      <c r="AB25" s="41"/>
      <c r="AC25" s="234"/>
      <c r="AD25" s="41"/>
      <c r="AE25" s="41"/>
      <c r="AF25" s="41"/>
      <c r="AG25" s="41"/>
      <c r="AH25" s="41"/>
      <c r="AI25" s="3"/>
    </row>
    <row r="26" spans="1:40" ht="16.5">
      <c r="A26" s="30"/>
      <c r="B26" s="31"/>
      <c r="C26" s="32"/>
      <c r="D26" s="32"/>
      <c r="E26" s="88"/>
      <c r="F26" s="32"/>
      <c r="G26" s="33"/>
      <c r="H26" s="34"/>
      <c r="I26" s="34"/>
      <c r="J26" s="34"/>
      <c r="K26" s="34"/>
      <c r="L26" s="34"/>
      <c r="M26" s="34"/>
      <c r="N26" s="34"/>
      <c r="O26" s="34"/>
      <c r="P26" s="34"/>
      <c r="Q26" s="35"/>
      <c r="R26" s="35"/>
      <c r="S26" s="35"/>
      <c r="T26" s="32"/>
      <c r="U26" s="36"/>
      <c r="V26" s="37"/>
      <c r="W26" s="38"/>
      <c r="X26" s="32"/>
      <c r="Y26" s="35"/>
      <c r="Z26" s="39"/>
      <c r="AA26" s="40"/>
      <c r="AB26" s="41"/>
      <c r="AC26" s="234"/>
      <c r="AD26" s="41"/>
      <c r="AE26" s="41"/>
      <c r="AF26" s="41"/>
      <c r="AG26" s="41"/>
      <c r="AH26" s="41"/>
      <c r="AI26" s="3"/>
    </row>
    <row r="27" spans="1:40" ht="16.5">
      <c r="A27" s="30"/>
      <c r="B27" s="31"/>
      <c r="C27" s="32"/>
      <c r="D27" s="32"/>
      <c r="E27" s="88"/>
      <c r="F27" s="32"/>
      <c r="G27" s="33"/>
      <c r="H27" s="34"/>
      <c r="I27" s="34"/>
      <c r="J27" s="34"/>
      <c r="K27" s="34"/>
      <c r="L27" s="34"/>
      <c r="M27" s="34"/>
      <c r="N27" s="34"/>
      <c r="O27" s="34"/>
      <c r="P27" s="34"/>
      <c r="Q27" s="35"/>
      <c r="R27" s="35"/>
      <c r="S27" s="35"/>
      <c r="T27" s="32"/>
      <c r="U27" s="36"/>
      <c r="V27" s="37"/>
      <c r="W27" s="38"/>
      <c r="X27" s="32"/>
      <c r="Y27" s="35"/>
      <c r="Z27" s="39"/>
      <c r="AA27" s="40"/>
      <c r="AB27" s="41"/>
      <c r="AC27" s="234"/>
      <c r="AD27" s="41"/>
      <c r="AE27" s="41"/>
      <c r="AF27" s="41"/>
      <c r="AG27" s="41"/>
      <c r="AH27" s="41"/>
      <c r="AI27" s="3"/>
    </row>
    <row r="28" spans="1:40" ht="16.5">
      <c r="A28" s="30"/>
      <c r="B28" s="31"/>
      <c r="C28" s="32"/>
      <c r="D28" s="32"/>
      <c r="E28" s="88"/>
      <c r="F28" s="32"/>
      <c r="G28" s="33"/>
      <c r="H28" s="34"/>
      <c r="I28" s="34"/>
      <c r="J28" s="34"/>
      <c r="K28" s="34"/>
      <c r="L28" s="34"/>
      <c r="M28" s="34"/>
      <c r="N28" s="34"/>
      <c r="O28" s="34"/>
      <c r="P28" s="34"/>
      <c r="Q28" s="35"/>
      <c r="R28" s="35"/>
      <c r="S28" s="35"/>
      <c r="T28" s="32"/>
      <c r="U28" s="36"/>
      <c r="V28" s="37"/>
      <c r="W28" s="38"/>
      <c r="X28" s="32"/>
      <c r="Y28" s="35"/>
      <c r="Z28" s="39"/>
      <c r="AA28" s="40"/>
      <c r="AB28" s="41"/>
      <c r="AC28" s="234"/>
      <c r="AD28" s="41"/>
      <c r="AE28" s="41"/>
      <c r="AF28" s="41"/>
      <c r="AG28" s="41"/>
      <c r="AH28" s="41"/>
      <c r="AI28" s="3"/>
    </row>
    <row r="29" spans="1:40" ht="16.5">
      <c r="A29" s="30"/>
      <c r="B29" s="31"/>
      <c r="C29" s="32"/>
      <c r="D29" s="32"/>
      <c r="E29" s="88"/>
      <c r="F29" s="32"/>
      <c r="G29" s="33"/>
      <c r="H29" s="34"/>
      <c r="I29" s="34"/>
      <c r="J29" s="34"/>
      <c r="K29" s="34"/>
      <c r="L29" s="34"/>
      <c r="M29" s="34"/>
      <c r="N29" s="34"/>
      <c r="O29" s="34"/>
      <c r="P29" s="34"/>
      <c r="Q29" s="35"/>
      <c r="R29" s="35"/>
      <c r="S29" s="35"/>
      <c r="T29" s="32"/>
      <c r="U29" s="36"/>
      <c r="V29" s="37"/>
      <c r="W29" s="38"/>
      <c r="X29" s="32"/>
      <c r="Y29" s="35"/>
      <c r="Z29" s="39"/>
      <c r="AA29" s="40"/>
      <c r="AB29" s="41"/>
      <c r="AC29" s="41"/>
      <c r="AD29" s="41"/>
      <c r="AE29" s="41"/>
      <c r="AF29" s="41"/>
      <c r="AG29" s="41"/>
      <c r="AH29" s="41"/>
      <c r="AI29" s="3"/>
      <c r="AK29" s="4"/>
      <c r="AM29" s="4"/>
      <c r="AN29" s="4"/>
    </row>
    <row r="30" spans="1:40" ht="16.5">
      <c r="A30" s="30"/>
      <c r="B30" s="31"/>
      <c r="C30" s="32"/>
      <c r="D30" s="32"/>
      <c r="E30" s="88"/>
      <c r="F30" s="32"/>
      <c r="G30" s="33"/>
      <c r="H30" s="34"/>
      <c r="I30" s="34"/>
      <c r="J30" s="34"/>
      <c r="K30" s="34"/>
      <c r="L30" s="34"/>
      <c r="M30" s="34"/>
      <c r="N30" s="34"/>
      <c r="O30" s="34"/>
      <c r="P30" s="34"/>
      <c r="Q30" s="35"/>
      <c r="R30" s="35"/>
      <c r="S30" s="35"/>
      <c r="T30" s="32"/>
      <c r="U30" s="36"/>
      <c r="V30" s="37"/>
      <c r="W30" s="38"/>
      <c r="X30" s="32"/>
      <c r="Y30" s="35"/>
      <c r="Z30" s="39"/>
      <c r="AA30" s="40"/>
      <c r="AB30" s="41"/>
      <c r="AC30" s="41"/>
      <c r="AD30" s="41"/>
      <c r="AE30" s="41"/>
      <c r="AF30" s="41"/>
      <c r="AG30" s="41"/>
      <c r="AH30" s="41"/>
      <c r="AI30" s="3"/>
      <c r="AK30" s="4"/>
      <c r="AM30" s="4"/>
      <c r="AN30" s="4"/>
    </row>
    <row r="31" spans="1:40" ht="16.5">
      <c r="A31" s="30"/>
      <c r="B31" s="31"/>
      <c r="C31" s="32"/>
      <c r="D31" s="32"/>
      <c r="E31" s="88"/>
      <c r="F31" s="32"/>
      <c r="G31" s="33"/>
      <c r="H31" s="34"/>
      <c r="I31" s="34"/>
      <c r="J31" s="34"/>
      <c r="K31" s="34"/>
      <c r="L31" s="34"/>
      <c r="M31" s="34"/>
      <c r="N31" s="34"/>
      <c r="O31" s="34"/>
      <c r="P31" s="34"/>
      <c r="Q31" s="35"/>
      <c r="R31" s="35"/>
      <c r="S31" s="35"/>
      <c r="T31" s="32"/>
      <c r="U31" s="36"/>
      <c r="V31" s="37"/>
      <c r="W31" s="38"/>
      <c r="X31" s="32"/>
      <c r="Y31" s="35"/>
      <c r="Z31" s="39"/>
      <c r="AA31" s="40"/>
      <c r="AB31" s="41"/>
      <c r="AC31" s="41"/>
      <c r="AD31" s="41"/>
      <c r="AE31" s="41"/>
      <c r="AF31" s="41"/>
      <c r="AG31" s="41"/>
      <c r="AH31" s="41"/>
      <c r="AI31" s="3"/>
      <c r="AK31" s="4"/>
      <c r="AM31" s="4"/>
      <c r="AN31" s="4"/>
    </row>
    <row r="32" spans="1:40" ht="16.5">
      <c r="A32" s="30"/>
      <c r="B32" s="31"/>
      <c r="C32" s="32"/>
      <c r="D32" s="32"/>
      <c r="E32" s="88"/>
      <c r="F32" s="32"/>
      <c r="G32" s="33"/>
      <c r="H32" s="34"/>
      <c r="I32" s="34"/>
      <c r="J32" s="34"/>
      <c r="K32" s="34"/>
      <c r="L32" s="34"/>
      <c r="M32" s="34"/>
      <c r="N32" s="34"/>
      <c r="O32" s="34"/>
      <c r="P32" s="34"/>
      <c r="Q32" s="35"/>
      <c r="R32" s="35"/>
      <c r="S32" s="35"/>
      <c r="T32" s="32"/>
      <c r="U32" s="36"/>
      <c r="V32" s="37"/>
      <c r="W32" s="38"/>
      <c r="X32" s="32"/>
      <c r="Y32" s="35"/>
      <c r="Z32" s="39"/>
      <c r="AA32" s="40"/>
      <c r="AB32" s="41"/>
      <c r="AC32" s="41"/>
      <c r="AD32" s="41"/>
      <c r="AE32" s="41"/>
      <c r="AF32" s="41"/>
      <c r="AG32" s="41"/>
      <c r="AH32" s="41"/>
      <c r="AI32" s="3"/>
    </row>
    <row r="33" spans="1:35" ht="16.5">
      <c r="A33" s="30"/>
      <c r="B33" s="31"/>
      <c r="C33" s="32"/>
      <c r="D33" s="32"/>
      <c r="E33" s="88"/>
      <c r="F33" s="32"/>
      <c r="G33" s="33"/>
      <c r="H33" s="34"/>
      <c r="I33" s="34"/>
      <c r="J33" s="34"/>
      <c r="K33" s="34"/>
      <c r="L33" s="34"/>
      <c r="M33" s="34"/>
      <c r="N33" s="34"/>
      <c r="O33" s="34"/>
      <c r="P33" s="34"/>
      <c r="Q33" s="35"/>
      <c r="R33" s="35"/>
      <c r="S33" s="35"/>
      <c r="T33" s="32"/>
      <c r="U33" s="36"/>
      <c r="V33" s="37"/>
      <c r="W33" s="38"/>
      <c r="X33" s="32"/>
      <c r="Y33" s="35"/>
      <c r="Z33" s="39"/>
      <c r="AA33" s="40"/>
      <c r="AB33" s="41"/>
      <c r="AC33" s="41"/>
      <c r="AD33" s="41"/>
      <c r="AE33" s="41"/>
      <c r="AF33" s="41"/>
      <c r="AG33" s="41"/>
      <c r="AH33" s="41"/>
      <c r="AI33" s="3"/>
    </row>
    <row r="34" spans="1:35" ht="16.5">
      <c r="A34" s="30"/>
      <c r="B34" s="31"/>
      <c r="C34" s="32"/>
      <c r="D34" s="32"/>
      <c r="E34" s="88"/>
      <c r="F34" s="32"/>
      <c r="G34" s="33"/>
      <c r="H34" s="34"/>
      <c r="I34" s="34"/>
      <c r="J34" s="34"/>
      <c r="K34" s="34"/>
      <c r="L34" s="34"/>
      <c r="M34" s="34"/>
      <c r="N34" s="34"/>
      <c r="O34" s="34"/>
      <c r="P34" s="34"/>
      <c r="Q34" s="35"/>
      <c r="R34" s="35"/>
      <c r="S34" s="35"/>
      <c r="T34" s="32"/>
      <c r="U34" s="36"/>
      <c r="V34" s="37"/>
      <c r="W34" s="38"/>
      <c r="X34" s="32"/>
      <c r="Y34" s="35"/>
      <c r="Z34" s="39"/>
      <c r="AA34" s="40"/>
      <c r="AB34" s="41"/>
      <c r="AC34" s="41"/>
      <c r="AD34" s="41"/>
      <c r="AE34" s="41"/>
      <c r="AF34" s="41"/>
      <c r="AG34" s="41"/>
      <c r="AH34" s="41"/>
      <c r="AI34" s="3"/>
    </row>
    <row r="35" spans="1:35" ht="16.5">
      <c r="A35" s="30"/>
      <c r="B35" s="31"/>
      <c r="C35" s="32"/>
      <c r="D35" s="32"/>
      <c r="E35" s="88"/>
      <c r="F35" s="32"/>
      <c r="G35" s="33"/>
      <c r="H35" s="34"/>
      <c r="I35" s="34"/>
      <c r="J35" s="34"/>
      <c r="K35" s="34"/>
      <c r="L35" s="34"/>
      <c r="M35" s="34"/>
      <c r="N35" s="34"/>
      <c r="O35" s="34"/>
      <c r="P35" s="34"/>
      <c r="Q35" s="35"/>
      <c r="R35" s="35"/>
      <c r="S35" s="35"/>
      <c r="T35" s="32"/>
      <c r="U35" s="36"/>
      <c r="V35" s="37"/>
      <c r="W35" s="38"/>
      <c r="X35" s="32"/>
      <c r="Y35" s="35"/>
      <c r="Z35" s="39"/>
      <c r="AA35" s="40"/>
      <c r="AB35" s="41"/>
      <c r="AC35" s="41"/>
      <c r="AD35" s="41"/>
      <c r="AE35" s="41"/>
      <c r="AF35" s="41"/>
      <c r="AG35" s="41"/>
      <c r="AH35" s="41"/>
      <c r="AI35" s="3"/>
    </row>
    <row r="36" spans="1:35" ht="16.5">
      <c r="A36" s="30"/>
      <c r="B36" s="31"/>
      <c r="C36" s="32"/>
      <c r="D36" s="32"/>
      <c r="E36" s="88"/>
      <c r="F36" s="32"/>
      <c r="G36" s="33"/>
      <c r="H36" s="34"/>
      <c r="I36" s="34"/>
      <c r="J36" s="34"/>
      <c r="K36" s="34"/>
      <c r="L36" s="34"/>
      <c r="M36" s="34"/>
      <c r="N36" s="34"/>
      <c r="O36" s="34"/>
      <c r="P36" s="34"/>
      <c r="Q36" s="35"/>
      <c r="R36" s="35"/>
      <c r="S36" s="35"/>
      <c r="T36" s="32"/>
      <c r="U36" s="36"/>
      <c r="V36" s="37"/>
      <c r="W36" s="38"/>
      <c r="X36" s="32"/>
      <c r="Y36" s="35"/>
      <c r="Z36" s="39"/>
      <c r="AA36" s="40"/>
      <c r="AB36" s="41"/>
      <c r="AC36" s="41"/>
      <c r="AD36" s="41"/>
      <c r="AE36" s="41"/>
      <c r="AF36" s="41"/>
      <c r="AG36" s="41"/>
      <c r="AH36" s="41"/>
      <c r="AI36" s="3"/>
    </row>
    <row r="37" spans="1:35" ht="16.5">
      <c r="A37" s="30"/>
      <c r="B37" s="31"/>
      <c r="C37" s="32"/>
      <c r="D37" s="32"/>
      <c r="E37" s="88"/>
      <c r="F37" s="32"/>
      <c r="G37" s="33"/>
      <c r="H37" s="34"/>
      <c r="I37" s="34"/>
      <c r="J37" s="34"/>
      <c r="K37" s="34"/>
      <c r="L37" s="34"/>
      <c r="M37" s="34"/>
      <c r="N37" s="34"/>
      <c r="O37" s="34"/>
      <c r="P37" s="34"/>
      <c r="Q37" s="35"/>
      <c r="R37" s="35"/>
      <c r="S37" s="35"/>
      <c r="T37" s="32"/>
      <c r="U37" s="36"/>
      <c r="V37" s="37"/>
      <c r="W37" s="38"/>
      <c r="X37" s="32"/>
      <c r="Y37" s="35"/>
      <c r="Z37" s="39"/>
      <c r="AA37" s="40"/>
      <c r="AB37" s="41"/>
      <c r="AC37" s="41"/>
      <c r="AD37" s="41"/>
      <c r="AE37" s="41"/>
      <c r="AF37" s="41"/>
      <c r="AG37" s="41"/>
      <c r="AH37" s="41"/>
      <c r="AI37" s="3"/>
    </row>
    <row r="38" spans="1:35" ht="16.5">
      <c r="A38" s="30"/>
      <c r="B38" s="31"/>
      <c r="C38" s="32"/>
      <c r="D38" s="32"/>
      <c r="E38" s="88"/>
      <c r="F38" s="32"/>
      <c r="G38" s="33"/>
      <c r="H38" s="34"/>
      <c r="I38" s="34"/>
      <c r="J38" s="34"/>
      <c r="K38" s="34"/>
      <c r="L38" s="34"/>
      <c r="M38" s="34"/>
      <c r="N38" s="34"/>
      <c r="O38" s="34"/>
      <c r="P38" s="34"/>
      <c r="Q38" s="35"/>
      <c r="R38" s="35"/>
      <c r="S38" s="35"/>
      <c r="T38" s="32"/>
      <c r="U38" s="36"/>
      <c r="V38" s="37"/>
      <c r="W38" s="38"/>
      <c r="X38" s="32"/>
      <c r="Y38" s="35"/>
      <c r="Z38" s="39"/>
      <c r="AA38" s="40"/>
      <c r="AB38" s="41"/>
      <c r="AC38" s="41"/>
      <c r="AD38" s="41"/>
      <c r="AE38" s="41"/>
      <c r="AF38" s="41"/>
      <c r="AG38" s="41"/>
      <c r="AH38" s="41"/>
      <c r="AI38" s="3"/>
    </row>
    <row r="39" spans="1:35" ht="16.5">
      <c r="A39" s="30"/>
      <c r="B39" s="31"/>
      <c r="C39" s="32"/>
      <c r="D39" s="32"/>
      <c r="E39" s="88"/>
      <c r="F39" s="32"/>
      <c r="G39" s="33"/>
      <c r="H39" s="34"/>
      <c r="I39" s="34"/>
      <c r="J39" s="34"/>
      <c r="K39" s="34"/>
      <c r="L39" s="34"/>
      <c r="M39" s="34"/>
      <c r="N39" s="34"/>
      <c r="O39" s="34"/>
      <c r="P39" s="34"/>
      <c r="Q39" s="35"/>
      <c r="R39" s="35"/>
      <c r="S39" s="35"/>
      <c r="T39" s="32"/>
      <c r="U39" s="36"/>
      <c r="V39" s="37"/>
      <c r="W39" s="38"/>
      <c r="X39" s="32"/>
      <c r="Y39" s="35"/>
      <c r="Z39" s="39"/>
      <c r="AA39" s="40"/>
      <c r="AB39" s="41"/>
      <c r="AC39" s="41"/>
      <c r="AD39" s="41"/>
      <c r="AE39" s="41"/>
      <c r="AF39" s="41"/>
      <c r="AG39" s="41"/>
      <c r="AH39" s="41"/>
      <c r="AI39" s="3"/>
    </row>
    <row r="40" spans="1:35" ht="16.5">
      <c r="A40" s="30"/>
      <c r="B40" s="31"/>
      <c r="C40" s="32"/>
      <c r="D40" s="32"/>
      <c r="E40" s="88"/>
      <c r="F40" s="32"/>
      <c r="G40" s="33"/>
      <c r="H40" s="34"/>
      <c r="I40" s="34"/>
      <c r="J40" s="34"/>
      <c r="K40" s="34"/>
      <c r="L40" s="34"/>
      <c r="M40" s="34"/>
      <c r="N40" s="34"/>
      <c r="O40" s="34"/>
      <c r="P40" s="34"/>
      <c r="Q40" s="35"/>
      <c r="R40" s="35"/>
      <c r="S40" s="35"/>
      <c r="T40" s="32"/>
      <c r="U40" s="36"/>
      <c r="V40" s="37"/>
      <c r="W40" s="38"/>
      <c r="X40" s="32"/>
      <c r="Y40" s="35"/>
      <c r="Z40" s="39"/>
      <c r="AA40" s="40"/>
      <c r="AB40" s="41"/>
      <c r="AC40" s="41"/>
      <c r="AD40" s="41"/>
      <c r="AE40" s="41"/>
      <c r="AF40" s="41"/>
      <c r="AG40" s="41"/>
      <c r="AH40" s="41"/>
      <c r="AI40" s="3"/>
    </row>
    <row r="41" spans="1:35" ht="16.5">
      <c r="A41" s="30"/>
      <c r="B41" s="31"/>
      <c r="C41" s="32"/>
      <c r="D41" s="32"/>
      <c r="E41" s="88"/>
      <c r="F41" s="32"/>
      <c r="G41" s="33"/>
      <c r="H41" s="34"/>
      <c r="I41" s="34"/>
      <c r="J41" s="34"/>
      <c r="K41" s="34"/>
      <c r="L41" s="34"/>
      <c r="M41" s="34"/>
      <c r="N41" s="34"/>
      <c r="O41" s="34"/>
      <c r="P41" s="34"/>
      <c r="Q41" s="35"/>
      <c r="R41" s="35"/>
      <c r="S41" s="35"/>
      <c r="T41" s="32"/>
      <c r="U41" s="36"/>
      <c r="V41" s="37"/>
      <c r="W41" s="38"/>
      <c r="X41" s="32"/>
      <c r="Y41" s="35"/>
      <c r="Z41" s="39"/>
      <c r="AA41" s="40"/>
      <c r="AB41" s="41"/>
      <c r="AC41" s="41"/>
      <c r="AD41" s="41"/>
      <c r="AE41" s="41"/>
      <c r="AF41" s="41"/>
      <c r="AG41" s="41"/>
      <c r="AH41" s="41"/>
      <c r="AI41" s="3"/>
    </row>
    <row r="42" spans="1:35" ht="16.5">
      <c r="A42" s="30"/>
      <c r="B42" s="31"/>
      <c r="C42" s="32"/>
      <c r="D42" s="32"/>
      <c r="E42" s="88"/>
      <c r="F42" s="32"/>
      <c r="G42" s="33"/>
      <c r="H42" s="34"/>
      <c r="I42" s="34"/>
      <c r="J42" s="34"/>
      <c r="K42" s="34"/>
      <c r="L42" s="34"/>
      <c r="M42" s="34"/>
      <c r="N42" s="34"/>
      <c r="O42" s="34"/>
      <c r="P42" s="34"/>
      <c r="Q42" s="35"/>
      <c r="R42" s="35"/>
      <c r="S42" s="35"/>
      <c r="T42" s="32"/>
      <c r="U42" s="36"/>
      <c r="V42" s="37"/>
      <c r="W42" s="38"/>
      <c r="X42" s="32"/>
      <c r="Y42" s="35"/>
      <c r="Z42" s="39"/>
      <c r="AA42" s="40"/>
      <c r="AB42" s="41"/>
      <c r="AC42" s="41"/>
      <c r="AD42" s="41"/>
      <c r="AE42" s="41"/>
      <c r="AF42" s="41"/>
      <c r="AG42" s="41"/>
      <c r="AH42" s="41"/>
      <c r="AI42" s="3"/>
    </row>
    <row r="43" spans="1:35" ht="16.5">
      <c r="A43" s="30"/>
      <c r="B43" s="31"/>
      <c r="C43" s="32"/>
      <c r="D43" s="32"/>
      <c r="E43" s="88"/>
      <c r="F43" s="32"/>
      <c r="G43" s="33"/>
      <c r="H43" s="34"/>
      <c r="I43" s="34"/>
      <c r="J43" s="34"/>
      <c r="K43" s="34"/>
      <c r="L43" s="34"/>
      <c r="M43" s="34"/>
      <c r="N43" s="34"/>
      <c r="O43" s="34"/>
      <c r="P43" s="34"/>
      <c r="Q43" s="35"/>
      <c r="R43" s="35"/>
      <c r="S43" s="35"/>
      <c r="T43" s="32"/>
      <c r="U43" s="36"/>
      <c r="V43" s="37"/>
      <c r="W43" s="38"/>
      <c r="X43" s="32"/>
      <c r="Y43" s="35"/>
      <c r="Z43" s="39"/>
      <c r="AA43" s="40"/>
      <c r="AB43" s="41"/>
      <c r="AC43" s="41"/>
      <c r="AD43" s="41"/>
      <c r="AE43" s="41"/>
      <c r="AF43" s="41"/>
      <c r="AG43" s="41"/>
      <c r="AH43" s="41"/>
      <c r="AI43" s="3"/>
    </row>
    <row r="44" spans="1:35" ht="16.5">
      <c r="A44" s="30"/>
      <c r="B44" s="31"/>
      <c r="C44" s="32"/>
      <c r="D44" s="32"/>
      <c r="E44" s="88"/>
      <c r="F44" s="32"/>
      <c r="G44" s="33"/>
      <c r="H44" s="34"/>
      <c r="I44" s="34"/>
      <c r="J44" s="34"/>
      <c r="K44" s="34"/>
      <c r="L44" s="34"/>
      <c r="M44" s="34"/>
      <c r="N44" s="34"/>
      <c r="O44" s="34"/>
      <c r="P44" s="34"/>
      <c r="Q44" s="35"/>
      <c r="R44" s="35"/>
      <c r="S44" s="35"/>
      <c r="T44" s="32"/>
      <c r="U44" s="36"/>
      <c r="V44" s="37"/>
      <c r="W44" s="38"/>
      <c r="X44" s="32"/>
      <c r="Y44" s="35"/>
      <c r="Z44" s="39"/>
      <c r="AA44" s="40"/>
      <c r="AB44" s="41"/>
      <c r="AC44" s="41"/>
      <c r="AD44" s="41"/>
      <c r="AE44" s="41"/>
      <c r="AF44" s="41"/>
      <c r="AG44" s="41"/>
      <c r="AH44" s="41"/>
      <c r="AI44" s="3"/>
    </row>
    <row r="45" spans="1:35" ht="16.5">
      <c r="A45" s="30"/>
      <c r="B45" s="31"/>
      <c r="C45" s="32"/>
      <c r="D45" s="32"/>
      <c r="E45" s="88"/>
      <c r="F45" s="32"/>
      <c r="G45" s="33"/>
      <c r="H45" s="34"/>
      <c r="I45" s="34"/>
      <c r="J45" s="34"/>
      <c r="K45" s="34"/>
      <c r="L45" s="34"/>
      <c r="M45" s="34"/>
      <c r="N45" s="34"/>
      <c r="O45" s="34"/>
      <c r="P45" s="34"/>
      <c r="Q45" s="35"/>
      <c r="R45" s="35"/>
      <c r="S45" s="35"/>
      <c r="T45" s="32"/>
      <c r="U45" s="36"/>
      <c r="V45" s="37"/>
      <c r="W45" s="38"/>
      <c r="X45" s="32"/>
      <c r="Y45" s="35"/>
      <c r="Z45" s="39"/>
      <c r="AA45" s="40"/>
      <c r="AB45" s="41"/>
      <c r="AC45" s="41"/>
      <c r="AD45" s="41"/>
      <c r="AE45" s="41"/>
      <c r="AF45" s="41"/>
      <c r="AG45" s="41"/>
      <c r="AH45" s="41"/>
      <c r="AI45" s="3"/>
    </row>
    <row r="46" spans="1:35" ht="16.5">
      <c r="A46" s="30"/>
      <c r="B46" s="31"/>
      <c r="C46" s="32"/>
      <c r="D46" s="32"/>
      <c r="E46" s="88"/>
      <c r="F46" s="32"/>
      <c r="G46" s="33"/>
      <c r="H46" s="34"/>
      <c r="I46" s="34"/>
      <c r="J46" s="34"/>
      <c r="K46" s="34"/>
      <c r="L46" s="34"/>
      <c r="M46" s="34"/>
      <c r="N46" s="34"/>
      <c r="O46" s="34"/>
      <c r="P46" s="34"/>
      <c r="Q46" s="35"/>
      <c r="R46" s="35"/>
      <c r="S46" s="35"/>
      <c r="T46" s="32"/>
      <c r="U46" s="36"/>
      <c r="V46" s="37"/>
      <c r="W46" s="38"/>
      <c r="X46" s="32"/>
      <c r="Y46" s="35"/>
      <c r="Z46" s="39"/>
      <c r="AA46" s="40"/>
      <c r="AB46" s="41"/>
      <c r="AC46" s="41"/>
      <c r="AD46" s="41"/>
      <c r="AE46" s="41"/>
      <c r="AF46" s="41"/>
      <c r="AG46" s="41"/>
      <c r="AH46" s="41"/>
      <c r="AI46" s="3"/>
    </row>
    <row r="47" spans="1:35" ht="16.5">
      <c r="A47" s="30"/>
      <c r="B47" s="31"/>
      <c r="C47" s="32"/>
      <c r="D47" s="32"/>
      <c r="E47" s="88"/>
      <c r="F47" s="32"/>
      <c r="G47" s="33"/>
      <c r="H47" s="34"/>
      <c r="I47" s="34"/>
      <c r="J47" s="34"/>
      <c r="K47" s="34"/>
      <c r="L47" s="34"/>
      <c r="M47" s="34"/>
      <c r="N47" s="34"/>
      <c r="O47" s="34"/>
      <c r="P47" s="34"/>
      <c r="Q47" s="35"/>
      <c r="R47" s="35"/>
      <c r="S47" s="35"/>
      <c r="T47" s="32"/>
      <c r="U47" s="36"/>
      <c r="V47" s="37"/>
      <c r="W47" s="38"/>
      <c r="X47" s="32"/>
      <c r="Y47" s="35"/>
      <c r="Z47" s="39"/>
      <c r="AA47" s="40"/>
      <c r="AB47" s="41"/>
      <c r="AC47" s="41"/>
      <c r="AD47" s="41"/>
      <c r="AE47" s="41"/>
      <c r="AF47" s="41"/>
      <c r="AG47" s="41"/>
      <c r="AH47" s="41"/>
      <c r="AI47" s="3"/>
    </row>
    <row r="48" spans="1:35" ht="16.5">
      <c r="A48" s="30"/>
      <c r="B48" s="31"/>
      <c r="C48" s="32"/>
      <c r="D48" s="32"/>
      <c r="E48" s="88"/>
      <c r="F48" s="32"/>
      <c r="G48" s="33"/>
      <c r="H48" s="34"/>
      <c r="I48" s="34"/>
      <c r="J48" s="34"/>
      <c r="K48" s="34"/>
      <c r="L48" s="34"/>
      <c r="M48" s="34"/>
      <c r="N48" s="34"/>
      <c r="O48" s="34"/>
      <c r="P48" s="34"/>
      <c r="Q48" s="35"/>
      <c r="R48" s="35"/>
      <c r="S48" s="35"/>
      <c r="T48" s="32"/>
      <c r="U48" s="36"/>
      <c r="V48" s="37"/>
      <c r="W48" s="38"/>
      <c r="X48" s="32"/>
      <c r="Y48" s="35"/>
      <c r="Z48" s="39"/>
      <c r="AA48" s="40"/>
      <c r="AB48" s="41"/>
      <c r="AC48" s="41"/>
      <c r="AD48" s="41"/>
      <c r="AE48" s="41"/>
      <c r="AF48" s="41"/>
      <c r="AG48" s="41"/>
      <c r="AH48" s="41"/>
      <c r="AI48" s="3"/>
    </row>
    <row r="49" spans="1:35" ht="16.5">
      <c r="A49" s="30"/>
      <c r="B49" s="31"/>
      <c r="C49" s="32"/>
      <c r="D49" s="32"/>
      <c r="E49" s="88"/>
      <c r="F49" s="32"/>
      <c r="G49" s="33"/>
      <c r="H49" s="34"/>
      <c r="I49" s="34"/>
      <c r="J49" s="34"/>
      <c r="K49" s="34"/>
      <c r="L49" s="34"/>
      <c r="M49" s="34"/>
      <c r="N49" s="34"/>
      <c r="O49" s="34"/>
      <c r="P49" s="34"/>
      <c r="Q49" s="35"/>
      <c r="R49" s="35"/>
      <c r="S49" s="35"/>
      <c r="T49" s="32"/>
      <c r="U49" s="36"/>
      <c r="V49" s="37"/>
      <c r="W49" s="38"/>
      <c r="X49" s="32"/>
      <c r="Y49" s="35"/>
      <c r="Z49" s="39"/>
      <c r="AA49" s="40"/>
      <c r="AB49" s="41"/>
      <c r="AC49" s="41"/>
      <c r="AD49" s="41"/>
      <c r="AE49" s="41"/>
      <c r="AF49" s="41"/>
      <c r="AG49" s="41"/>
      <c r="AH49" s="41"/>
      <c r="AI49" s="3"/>
    </row>
    <row r="50" spans="1:35" ht="16.5">
      <c r="A50" s="30"/>
      <c r="B50" s="31"/>
      <c r="C50" s="32"/>
      <c r="D50" s="32"/>
      <c r="E50" s="88"/>
      <c r="F50" s="32"/>
      <c r="G50" s="33"/>
      <c r="H50" s="34"/>
      <c r="I50" s="34"/>
      <c r="J50" s="34"/>
      <c r="K50" s="34"/>
      <c r="L50" s="34"/>
      <c r="M50" s="34"/>
      <c r="N50" s="34"/>
      <c r="O50" s="34"/>
      <c r="P50" s="34"/>
      <c r="Q50" s="35"/>
      <c r="R50" s="35"/>
      <c r="S50" s="35"/>
      <c r="T50" s="32"/>
      <c r="U50" s="36"/>
      <c r="V50" s="37"/>
      <c r="W50" s="38"/>
      <c r="X50" s="32"/>
      <c r="Y50" s="35"/>
      <c r="Z50" s="39"/>
      <c r="AA50" s="40"/>
      <c r="AB50" s="41"/>
      <c r="AC50" s="41"/>
      <c r="AD50" s="41"/>
      <c r="AE50" s="41"/>
      <c r="AF50" s="41"/>
      <c r="AG50" s="41"/>
      <c r="AH50" s="41"/>
      <c r="AI50" s="3"/>
    </row>
    <row r="51" spans="1:35" ht="16.5">
      <c r="A51" s="30"/>
      <c r="B51" s="31"/>
      <c r="C51" s="32"/>
      <c r="D51" s="32"/>
      <c r="E51" s="88"/>
      <c r="F51" s="32"/>
      <c r="G51" s="33"/>
      <c r="H51" s="34"/>
      <c r="I51" s="34"/>
      <c r="J51" s="34"/>
      <c r="K51" s="34"/>
      <c r="L51" s="34"/>
      <c r="M51" s="34"/>
      <c r="N51" s="34"/>
      <c r="O51" s="34"/>
      <c r="P51" s="34"/>
      <c r="Q51" s="35"/>
      <c r="R51" s="35"/>
      <c r="S51" s="35"/>
      <c r="T51" s="32"/>
      <c r="U51" s="36"/>
      <c r="V51" s="37"/>
      <c r="W51" s="38"/>
      <c r="X51" s="32"/>
      <c r="Y51" s="35"/>
      <c r="Z51" s="39"/>
      <c r="AA51" s="40"/>
      <c r="AB51" s="41"/>
      <c r="AC51" s="41"/>
      <c r="AD51" s="41"/>
      <c r="AE51" s="41"/>
      <c r="AF51" s="41"/>
      <c r="AG51" s="41"/>
      <c r="AH51" s="41"/>
      <c r="AI51" s="3"/>
    </row>
    <row r="52" spans="1:35" ht="16.5">
      <c r="A52" s="30"/>
      <c r="B52" s="31"/>
      <c r="C52" s="32"/>
      <c r="D52" s="32"/>
      <c r="E52" s="88"/>
      <c r="F52" s="32"/>
      <c r="G52" s="33"/>
      <c r="H52" s="34"/>
      <c r="I52" s="34"/>
      <c r="J52" s="34"/>
      <c r="K52" s="34"/>
      <c r="L52" s="34"/>
      <c r="M52" s="34"/>
      <c r="N52" s="34"/>
      <c r="O52" s="34"/>
      <c r="P52" s="34"/>
      <c r="Q52" s="35"/>
      <c r="R52" s="35"/>
      <c r="S52" s="35"/>
      <c r="T52" s="32"/>
      <c r="U52" s="36"/>
      <c r="V52" s="37"/>
      <c r="W52" s="38"/>
      <c r="X52" s="32"/>
      <c r="Y52" s="35"/>
      <c r="Z52" s="39"/>
      <c r="AA52" s="40"/>
      <c r="AB52" s="41"/>
      <c r="AC52" s="41"/>
      <c r="AD52" s="41"/>
      <c r="AE52" s="41"/>
      <c r="AF52" s="41"/>
      <c r="AG52" s="41"/>
      <c r="AH52" s="41"/>
      <c r="AI52" s="3"/>
    </row>
    <row r="53" spans="1:35" ht="16.5">
      <c r="A53" s="30"/>
      <c r="B53" s="31"/>
      <c r="C53" s="32"/>
      <c r="D53" s="32"/>
      <c r="E53" s="88"/>
      <c r="F53" s="32"/>
      <c r="G53" s="33"/>
      <c r="H53" s="34"/>
      <c r="I53" s="34"/>
      <c r="J53" s="34"/>
      <c r="K53" s="34"/>
      <c r="L53" s="34"/>
      <c r="M53" s="34"/>
      <c r="N53" s="34"/>
      <c r="O53" s="34"/>
      <c r="P53" s="34"/>
      <c r="Q53" s="35"/>
      <c r="R53" s="35"/>
      <c r="S53" s="35"/>
      <c r="T53" s="32"/>
      <c r="U53" s="36"/>
      <c r="V53" s="37"/>
      <c r="W53" s="38"/>
      <c r="X53" s="32"/>
      <c r="Y53" s="35"/>
      <c r="Z53" s="39"/>
      <c r="AA53" s="40"/>
      <c r="AB53" s="41"/>
      <c r="AC53" s="41"/>
      <c r="AD53" s="41"/>
      <c r="AE53" s="41"/>
      <c r="AF53" s="41"/>
      <c r="AG53" s="41"/>
      <c r="AH53" s="41"/>
      <c r="AI53" s="3"/>
    </row>
    <row r="54" spans="1:35" ht="16.5">
      <c r="A54" s="30"/>
      <c r="B54" s="31"/>
      <c r="C54" s="32"/>
      <c r="D54" s="32"/>
      <c r="E54" s="88"/>
      <c r="F54" s="32"/>
      <c r="G54" s="33"/>
      <c r="H54" s="34"/>
      <c r="I54" s="34"/>
      <c r="J54" s="34"/>
      <c r="K54" s="34"/>
      <c r="L54" s="34"/>
      <c r="M54" s="34"/>
      <c r="N54" s="34"/>
      <c r="O54" s="34"/>
      <c r="P54" s="34"/>
      <c r="Q54" s="35"/>
      <c r="R54" s="35"/>
      <c r="S54" s="35"/>
      <c r="T54" s="32"/>
      <c r="U54" s="36"/>
      <c r="V54" s="37"/>
      <c r="W54" s="38"/>
      <c r="X54" s="32"/>
      <c r="Y54" s="35"/>
      <c r="Z54" s="39"/>
      <c r="AA54" s="40"/>
      <c r="AB54" s="41"/>
      <c r="AC54" s="41"/>
      <c r="AD54" s="41"/>
      <c r="AE54" s="41"/>
      <c r="AF54" s="41"/>
      <c r="AG54" s="41"/>
      <c r="AH54" s="41"/>
      <c r="AI54" s="3"/>
    </row>
  </sheetData>
  <phoneticPr fontId="3"/>
  <hyperlinks>
    <hyperlink ref="AH3" r:id="rId1" xr:uid="{F249E8B9-4AA1-4E5F-9C9C-6A2D2F60D11C}"/>
    <hyperlink ref="AG3" r:id="rId2" xr:uid="{23447497-59DC-4761-B65F-2F5A0CAC5C84}"/>
    <hyperlink ref="AF3" r:id="rId3" xr:uid="{08426DAA-C07B-4F07-87A1-71A46DA6CF55}"/>
    <hyperlink ref="AE3" r:id="rId4" xr:uid="{983B2C34-34CF-4A4F-ADA6-1D5086841AD6}"/>
    <hyperlink ref="AD3" r:id="rId5" xr:uid="{162C155D-2C3D-4943-A88B-CD26562E2729}"/>
  </hyperlinks>
  <pageMargins left="0.25" right="0.25" top="0.75" bottom="0.75" header="0.3" footer="0.3"/>
  <pageSetup paperSize="9" scale="33" fitToHeight="0" orientation="landscape" horizontalDpi="300" verticalDpi="300" r:id="rId6"/>
  <headerFooter>
    <oddHeader>&amp;C&amp;A</oddHeader>
    <oddFooter>&amp;Cページ &amp;P</oddFooter>
  </headerFooter>
  <drawing r:id="rId7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注意事項</vt:lpstr>
      <vt:lpstr>郵便局受け取りリスト</vt:lpstr>
      <vt:lpstr>損益計算_rakuten＜元データ＞</vt:lpstr>
      <vt:lpstr>202011</vt:lpstr>
      <vt:lpstr>'202011'!Print_Area</vt:lpstr>
      <vt:lpstr>'損益計算_rakuten＜元データ＞'!Print_Area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後藤謙一</dc:creator>
  <cp:lastModifiedBy>後藤謙一</cp:lastModifiedBy>
  <dcterms:created xsi:type="dcterms:W3CDTF">2020-11-20T02:37:11Z</dcterms:created>
  <dcterms:modified xsi:type="dcterms:W3CDTF">2020-11-30T13:28:11Z</dcterms:modified>
</cp:coreProperties>
</file>